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INA\נתונים\"/>
    </mc:Choice>
  </mc:AlternateContent>
  <bookViews>
    <workbookView xWindow="0" yWindow="0" windowWidth="21570" windowHeight="10305" activeTab="2"/>
  </bookViews>
  <sheets>
    <sheet name="ינואר" sheetId="1" r:id="rId1"/>
    <sheet name="פברואר" sheetId="2" r:id="rId2"/>
    <sheet name="מרץ" sheetId="3" r:id="rId3"/>
    <sheet name="אפריל" sheetId="4" r:id="rId4"/>
    <sheet name="מאי" sheetId="5" r:id="rId5"/>
    <sheet name="יוני" sheetId="6" r:id="rId6"/>
    <sheet name="יולי" sheetId="7" r:id="rId7"/>
    <sheet name="אוגוסט" sheetId="8" r:id="rId8"/>
    <sheet name="ספטמבר" sheetId="9" r:id="rId9"/>
    <sheet name="אוקטובר" sheetId="10" r:id="rId10"/>
    <sheet name="נובמבר" sheetId="11" r:id="rId11"/>
    <sheet name="דצמבר" sheetId="12" r:id="rId12"/>
  </sheets>
  <definedNames>
    <definedName name="_xlnm.Print_Area" localSheetId="0">ינואר!$A$1:$F$96</definedName>
  </definedNames>
  <calcPr calcId="171027"/>
</workbook>
</file>

<file path=xl/calcChain.xml><?xml version="1.0" encoding="utf-8"?>
<calcChain xmlns="http://schemas.openxmlformats.org/spreadsheetml/2006/main">
  <c r="B77" i="3" l="1"/>
  <c r="B21" i="3"/>
  <c r="G9" i="2" l="1"/>
  <c r="G9" i="3" s="1"/>
  <c r="G10" i="2"/>
  <c r="G10" i="3" s="1"/>
  <c r="G11" i="2"/>
  <c r="G11" i="3" s="1"/>
  <c r="G12" i="2"/>
  <c r="G12" i="3" s="1"/>
  <c r="G13" i="2"/>
  <c r="G13" i="3" s="1"/>
  <c r="G14" i="2"/>
  <c r="G14" i="3" s="1"/>
  <c r="G15" i="2"/>
  <c r="G15" i="3" s="1"/>
  <c r="G16" i="2"/>
  <c r="G16" i="3" s="1"/>
  <c r="G17" i="2"/>
  <c r="G17" i="3" s="1"/>
  <c r="G18" i="2"/>
  <c r="G18" i="3" s="1"/>
  <c r="G19" i="2"/>
  <c r="G19" i="3" s="1"/>
  <c r="G22" i="2"/>
  <c r="G22" i="3" s="1"/>
  <c r="G23" i="2"/>
  <c r="G23" i="3" s="1"/>
  <c r="G24" i="2"/>
  <c r="G24" i="3" s="1"/>
  <c r="G25" i="2"/>
  <c r="G25" i="3" s="1"/>
  <c r="G28" i="2"/>
  <c r="G28" i="3" s="1"/>
  <c r="G29" i="2"/>
  <c r="G29" i="3" s="1"/>
  <c r="G30" i="2"/>
  <c r="G30" i="3" s="1"/>
  <c r="G31" i="2"/>
  <c r="G31" i="3" s="1"/>
  <c r="G32" i="2"/>
  <c r="G32" i="3" s="1"/>
  <c r="G33" i="2"/>
  <c r="G33" i="3" s="1"/>
  <c r="G36" i="2"/>
  <c r="G36" i="3" s="1"/>
  <c r="G37" i="2"/>
  <c r="G37" i="3" s="1"/>
  <c r="G38" i="2"/>
  <c r="G38" i="3" s="1"/>
  <c r="G39" i="2"/>
  <c r="G39" i="3" s="1"/>
  <c r="G40" i="2"/>
  <c r="G40" i="3" s="1"/>
  <c r="G41" i="2"/>
  <c r="G41" i="3" s="1"/>
  <c r="G42" i="2"/>
  <c r="G42" i="3" s="1"/>
  <c r="G43" i="2"/>
  <c r="G43" i="3" s="1"/>
  <c r="G44" i="2"/>
  <c r="G44" i="3" s="1"/>
  <c r="G45" i="2"/>
  <c r="G45" i="3" s="1"/>
  <c r="G46" i="2"/>
  <c r="G46" i="3" s="1"/>
  <c r="G47" i="2"/>
  <c r="G47" i="3" s="1"/>
  <c r="G48" i="2"/>
  <c r="G48" i="3" s="1"/>
  <c r="G49" i="2"/>
  <c r="G49" i="3" s="1"/>
  <c r="G50" i="2"/>
  <c r="G50" i="3" s="1"/>
  <c r="G51" i="2"/>
  <c r="G51" i="3" s="1"/>
  <c r="G54" i="2"/>
  <c r="G54" i="3" s="1"/>
  <c r="G55" i="2"/>
  <c r="G55" i="3" s="1"/>
  <c r="G56" i="2"/>
  <c r="G56" i="3" s="1"/>
  <c r="G57" i="2"/>
  <c r="G57" i="3" s="1"/>
  <c r="G58" i="2"/>
  <c r="G58" i="3" s="1"/>
  <c r="G59" i="2"/>
  <c r="G59" i="3" s="1"/>
  <c r="G60" i="2"/>
  <c r="G60" i="3" s="1"/>
  <c r="G62" i="2"/>
  <c r="G62" i="3" s="1"/>
  <c r="G63" i="2"/>
  <c r="G63" i="3" s="1"/>
  <c r="G64" i="2"/>
  <c r="G64" i="3" s="1"/>
  <c r="G65" i="2"/>
  <c r="G65" i="3" s="1"/>
  <c r="G67" i="2"/>
  <c r="G67" i="3" s="1"/>
  <c r="G68" i="2"/>
  <c r="G68" i="3" s="1"/>
  <c r="G69" i="2"/>
  <c r="G69" i="3" s="1"/>
  <c r="G70" i="2"/>
  <c r="G70" i="3" s="1"/>
  <c r="G71" i="2"/>
  <c r="G71" i="3" s="1"/>
  <c r="G72" i="2"/>
  <c r="G72" i="3" s="1"/>
  <c r="G73" i="2"/>
  <c r="G73" i="3" s="1"/>
  <c r="G74" i="2"/>
  <c r="G74" i="3" s="1"/>
  <c r="G75" i="2"/>
  <c r="G75" i="3" s="1"/>
  <c r="G76" i="2"/>
  <c r="G76" i="3" s="1"/>
  <c r="G80" i="2"/>
  <c r="G80" i="3" s="1"/>
  <c r="G81" i="2"/>
  <c r="G81" i="3" s="1"/>
  <c r="G82" i="2"/>
  <c r="G82" i="3" s="1"/>
  <c r="G83" i="2"/>
  <c r="G83" i="3" s="1"/>
  <c r="G84" i="2"/>
  <c r="G84" i="3" s="1"/>
  <c r="G85" i="2"/>
  <c r="G85" i="3" s="1"/>
  <c r="G86" i="2"/>
  <c r="G86" i="3" s="1"/>
  <c r="G87" i="2"/>
  <c r="G87" i="3" s="1"/>
  <c r="G88" i="2"/>
  <c r="G88" i="3" s="1"/>
  <c r="G89" i="2"/>
  <c r="G89" i="3" s="1"/>
  <c r="G92" i="2"/>
  <c r="G92" i="3" s="1"/>
  <c r="G93" i="2"/>
  <c r="G93" i="3" s="1"/>
  <c r="G94" i="2"/>
  <c r="G94" i="3" s="1"/>
  <c r="G96" i="2"/>
  <c r="G96" i="3" s="1"/>
  <c r="B91" i="2" l="1"/>
  <c r="B79" i="2"/>
  <c r="B27" i="2"/>
  <c r="B21" i="2"/>
  <c r="B8" i="2"/>
  <c r="B77" i="2"/>
  <c r="B6" i="2" l="1"/>
  <c r="B77" i="1"/>
  <c r="G77" i="2" s="1"/>
  <c r="G77" i="3" s="1"/>
  <c r="D91" i="11" l="1"/>
  <c r="C91" i="11"/>
  <c r="D79" i="11"/>
  <c r="C79" i="11"/>
  <c r="D77" i="11"/>
  <c r="C77" i="11"/>
  <c r="D53" i="11"/>
  <c r="C53" i="11"/>
  <c r="C35" i="11" s="1"/>
  <c r="D36" i="11"/>
  <c r="D27" i="11"/>
  <c r="C27" i="11"/>
  <c r="D21" i="11"/>
  <c r="C21" i="11"/>
  <c r="D8" i="11"/>
  <c r="D6" i="11" s="1"/>
  <c r="C8" i="11"/>
  <c r="C6" i="11" s="1"/>
  <c r="C91" i="10"/>
  <c r="D79" i="10"/>
  <c r="C79" i="10"/>
  <c r="C77" i="10"/>
  <c r="D53" i="10"/>
  <c r="C53" i="10"/>
  <c r="C35" i="10" s="1"/>
  <c r="D35" i="10"/>
  <c r="D27" i="10"/>
  <c r="C27" i="10"/>
  <c r="D21" i="10"/>
  <c r="C21" i="10"/>
  <c r="D13" i="10"/>
  <c r="D8" i="10" s="1"/>
  <c r="C8" i="10"/>
  <c r="C6" i="10"/>
  <c r="D91" i="9"/>
  <c r="C91" i="9"/>
  <c r="C83" i="9"/>
  <c r="C79" i="9" s="1"/>
  <c r="D79" i="9"/>
  <c r="D77" i="9"/>
  <c r="C77" i="9"/>
  <c r="D53" i="9"/>
  <c r="D35" i="9" s="1"/>
  <c r="C53" i="9"/>
  <c r="C35" i="9" s="1"/>
  <c r="D36" i="9"/>
  <c r="D27" i="9"/>
  <c r="C27" i="9"/>
  <c r="D21" i="9"/>
  <c r="C21" i="9"/>
  <c r="C13" i="9"/>
  <c r="C8" i="9" s="1"/>
  <c r="C6" i="9" s="1"/>
  <c r="D8" i="9"/>
  <c r="D6" i="9" s="1"/>
  <c r="C91" i="8"/>
  <c r="C79" i="8"/>
  <c r="C77" i="8"/>
  <c r="C35" i="8" s="1"/>
  <c r="C53" i="8"/>
  <c r="C27" i="8"/>
  <c r="C21" i="8"/>
  <c r="C6" i="8" s="1"/>
  <c r="C8" i="8"/>
  <c r="C91" i="7"/>
  <c r="C79" i="7"/>
  <c r="C77" i="7"/>
  <c r="C53" i="7"/>
  <c r="C35" i="7" s="1"/>
  <c r="C27" i="7"/>
  <c r="C21" i="7"/>
  <c r="C8" i="7"/>
  <c r="C91" i="6"/>
  <c r="C79" i="6"/>
  <c r="C77" i="6"/>
  <c r="C35" i="6" s="1"/>
  <c r="C53" i="6"/>
  <c r="C27" i="6"/>
  <c r="C21" i="6"/>
  <c r="C8" i="6"/>
  <c r="C91" i="5"/>
  <c r="C79" i="5"/>
  <c r="C77" i="5"/>
  <c r="C53" i="5"/>
  <c r="C35" i="5" s="1"/>
  <c r="C27" i="5"/>
  <c r="C21" i="5"/>
  <c r="C8" i="5"/>
  <c r="C6" i="5" s="1"/>
  <c r="C91" i="4"/>
  <c r="C79" i="4"/>
  <c r="C77" i="4"/>
  <c r="C53" i="4"/>
  <c r="C35" i="4"/>
  <c r="C27" i="4"/>
  <c r="C21" i="4"/>
  <c r="C8" i="4"/>
  <c r="C6" i="4"/>
  <c r="C91" i="3"/>
  <c r="C79" i="3"/>
  <c r="C77" i="3"/>
  <c r="C53" i="3"/>
  <c r="C35" i="3" s="1"/>
  <c r="C27" i="3"/>
  <c r="C21" i="3"/>
  <c r="C8" i="3"/>
  <c r="C6" i="3" s="1"/>
  <c r="C79" i="2"/>
  <c r="C77" i="2"/>
  <c r="C53" i="2"/>
  <c r="C35" i="2" s="1"/>
  <c r="C27" i="2"/>
  <c r="C21" i="2"/>
  <c r="C6" i="2" s="1"/>
  <c r="C8" i="2"/>
  <c r="C91" i="1"/>
  <c r="C79" i="1"/>
  <c r="C77" i="1"/>
  <c r="C53" i="1"/>
  <c r="C35" i="1" s="1"/>
  <c r="C27" i="1"/>
  <c r="C21" i="1"/>
  <c r="C8" i="1"/>
  <c r="C5" i="11" l="1"/>
  <c r="C5" i="10"/>
  <c r="C5" i="3"/>
  <c r="C5" i="5"/>
  <c r="C6" i="6"/>
  <c r="C5" i="6" s="1"/>
  <c r="D6" i="10"/>
  <c r="C6" i="7"/>
  <c r="C5" i="7" s="1"/>
  <c r="C5" i="9"/>
  <c r="C5" i="4"/>
  <c r="C6" i="1"/>
  <c r="C5" i="1" s="1"/>
  <c r="C5" i="8"/>
  <c r="D35" i="11"/>
  <c r="C5" i="2"/>
  <c r="K96" i="12"/>
  <c r="J96" i="12"/>
  <c r="F96" i="12"/>
  <c r="E96" i="12"/>
  <c r="K94" i="12"/>
  <c r="J94" i="12"/>
  <c r="F94" i="12"/>
  <c r="E94" i="12"/>
  <c r="K93" i="12"/>
  <c r="J93" i="12"/>
  <c r="F93" i="12"/>
  <c r="E93" i="12"/>
  <c r="K92" i="12"/>
  <c r="J92" i="12"/>
  <c r="F92" i="12"/>
  <c r="E92" i="12"/>
  <c r="K91" i="12"/>
  <c r="J91" i="12"/>
  <c r="B91" i="12"/>
  <c r="F91" i="12" s="1"/>
  <c r="K89" i="12"/>
  <c r="J89" i="12"/>
  <c r="F89" i="12"/>
  <c r="E89" i="12"/>
  <c r="K88" i="12"/>
  <c r="J88" i="12"/>
  <c r="F88" i="12"/>
  <c r="E88" i="12"/>
  <c r="K87" i="12"/>
  <c r="J87" i="12"/>
  <c r="F87" i="12"/>
  <c r="E87" i="12"/>
  <c r="K86" i="12"/>
  <c r="J86" i="12"/>
  <c r="F86" i="12"/>
  <c r="E86" i="12"/>
  <c r="K85" i="12"/>
  <c r="J85" i="12"/>
  <c r="F85" i="12"/>
  <c r="E85" i="12"/>
  <c r="K84" i="12"/>
  <c r="J84" i="12"/>
  <c r="F84" i="12"/>
  <c r="E84" i="12"/>
  <c r="K83" i="12"/>
  <c r="J83" i="12"/>
  <c r="F83" i="12"/>
  <c r="E83" i="12"/>
  <c r="K82" i="12"/>
  <c r="J82" i="12"/>
  <c r="F82" i="12"/>
  <c r="E82" i="12"/>
  <c r="K81" i="12"/>
  <c r="J81" i="12"/>
  <c r="F81" i="12"/>
  <c r="E81" i="12"/>
  <c r="K80" i="12"/>
  <c r="J80" i="12"/>
  <c r="F80" i="12"/>
  <c r="E80" i="12"/>
  <c r="K79" i="12"/>
  <c r="J79" i="12"/>
  <c r="B79" i="12"/>
  <c r="E79" i="12" s="1"/>
  <c r="K77" i="12"/>
  <c r="J77" i="12"/>
  <c r="F77" i="12"/>
  <c r="E77" i="12"/>
  <c r="K76" i="12"/>
  <c r="J76" i="12"/>
  <c r="F76" i="12"/>
  <c r="E76" i="12"/>
  <c r="K75" i="12"/>
  <c r="J75" i="12"/>
  <c r="F75" i="12"/>
  <c r="E75" i="12"/>
  <c r="K74" i="12"/>
  <c r="J74" i="12"/>
  <c r="F74" i="12"/>
  <c r="E74" i="12"/>
  <c r="K73" i="12"/>
  <c r="J73" i="12"/>
  <c r="F73" i="12"/>
  <c r="E73" i="12"/>
  <c r="K72" i="12"/>
  <c r="J72" i="12"/>
  <c r="F72" i="12"/>
  <c r="E72" i="12"/>
  <c r="K71" i="12"/>
  <c r="J71" i="12"/>
  <c r="F71" i="12"/>
  <c r="E71" i="12"/>
  <c r="K70" i="12"/>
  <c r="J70" i="12"/>
  <c r="F70" i="12"/>
  <c r="E70" i="12"/>
  <c r="K69" i="12"/>
  <c r="J69" i="12"/>
  <c r="F69" i="12"/>
  <c r="E69" i="12"/>
  <c r="K68" i="12"/>
  <c r="J68" i="12"/>
  <c r="F68" i="12"/>
  <c r="E68" i="12"/>
  <c r="K67" i="12"/>
  <c r="J67" i="12"/>
  <c r="F67" i="12"/>
  <c r="E67" i="12"/>
  <c r="K65" i="12"/>
  <c r="J65" i="12"/>
  <c r="F65" i="12"/>
  <c r="E65" i="12"/>
  <c r="K64" i="12"/>
  <c r="J64" i="12"/>
  <c r="F64" i="12"/>
  <c r="E64" i="12"/>
  <c r="K63" i="12"/>
  <c r="J63" i="12"/>
  <c r="F63" i="12"/>
  <c r="E63" i="12"/>
  <c r="K62" i="12"/>
  <c r="J62" i="12"/>
  <c r="F62" i="12"/>
  <c r="E62" i="12"/>
  <c r="K60" i="12"/>
  <c r="J60" i="12"/>
  <c r="F60" i="12"/>
  <c r="E60" i="12"/>
  <c r="K59" i="12"/>
  <c r="J59" i="12"/>
  <c r="F59" i="12"/>
  <c r="E59" i="12"/>
  <c r="K58" i="12"/>
  <c r="J58" i="12"/>
  <c r="F58" i="12"/>
  <c r="E58" i="12"/>
  <c r="K57" i="12"/>
  <c r="J57" i="12"/>
  <c r="F57" i="12"/>
  <c r="E57" i="12"/>
  <c r="K56" i="12"/>
  <c r="J56" i="12"/>
  <c r="F56" i="12"/>
  <c r="E56" i="12"/>
  <c r="K55" i="12"/>
  <c r="J55" i="12"/>
  <c r="F55" i="12"/>
  <c r="E55" i="12"/>
  <c r="K54" i="12"/>
  <c r="J54" i="12"/>
  <c r="F54" i="12"/>
  <c r="E54" i="12"/>
  <c r="K53" i="12"/>
  <c r="J53" i="12"/>
  <c r="B53" i="12"/>
  <c r="F53" i="12" s="1"/>
  <c r="K51" i="12"/>
  <c r="J51" i="12"/>
  <c r="F51" i="12"/>
  <c r="E51" i="12"/>
  <c r="K50" i="12"/>
  <c r="J50" i="12"/>
  <c r="F50" i="12"/>
  <c r="E50" i="12"/>
  <c r="K49" i="12"/>
  <c r="J49" i="12"/>
  <c r="F49" i="12"/>
  <c r="E49" i="12"/>
  <c r="K48" i="12"/>
  <c r="J48" i="12"/>
  <c r="F48" i="12"/>
  <c r="E48" i="12"/>
  <c r="K47" i="12"/>
  <c r="J47" i="12"/>
  <c r="F47" i="12"/>
  <c r="E47" i="12"/>
  <c r="K46" i="12"/>
  <c r="J46" i="12"/>
  <c r="F46" i="12"/>
  <c r="E46" i="12"/>
  <c r="K45" i="12"/>
  <c r="J45" i="12"/>
  <c r="F45" i="12"/>
  <c r="E45" i="12"/>
  <c r="K44" i="12"/>
  <c r="J44" i="12"/>
  <c r="F44" i="12"/>
  <c r="E44" i="12"/>
  <c r="K43" i="12"/>
  <c r="J43" i="12"/>
  <c r="F43" i="12"/>
  <c r="E43" i="12"/>
  <c r="K42" i="12"/>
  <c r="J42" i="12"/>
  <c r="F42" i="12"/>
  <c r="E42" i="12"/>
  <c r="K41" i="12"/>
  <c r="J41" i="12"/>
  <c r="F41" i="12"/>
  <c r="E41" i="12"/>
  <c r="K40" i="12"/>
  <c r="J40" i="12"/>
  <c r="F40" i="12"/>
  <c r="E40" i="12"/>
  <c r="K39" i="12"/>
  <c r="J39" i="12"/>
  <c r="F39" i="12"/>
  <c r="E39" i="12"/>
  <c r="K38" i="12"/>
  <c r="J38" i="12"/>
  <c r="F38" i="12"/>
  <c r="E38" i="12"/>
  <c r="K37" i="12"/>
  <c r="J37" i="12"/>
  <c r="F37" i="12"/>
  <c r="E37" i="12"/>
  <c r="K36" i="12"/>
  <c r="J36" i="12"/>
  <c r="F36" i="12"/>
  <c r="E36" i="12"/>
  <c r="K35" i="12"/>
  <c r="J35" i="12"/>
  <c r="K33" i="12"/>
  <c r="J33" i="12"/>
  <c r="F33" i="12"/>
  <c r="E33" i="12"/>
  <c r="K32" i="12"/>
  <c r="J32" i="12"/>
  <c r="F32" i="12"/>
  <c r="E32" i="12"/>
  <c r="K31" i="12"/>
  <c r="J31" i="12"/>
  <c r="F31" i="12"/>
  <c r="E31" i="12"/>
  <c r="K30" i="12"/>
  <c r="J30" i="12"/>
  <c r="F30" i="12"/>
  <c r="E30" i="12"/>
  <c r="K29" i="12"/>
  <c r="J29" i="12"/>
  <c r="F29" i="12"/>
  <c r="E29" i="12"/>
  <c r="K28" i="12"/>
  <c r="J28" i="12"/>
  <c r="F28" i="12"/>
  <c r="E28" i="12"/>
  <c r="K27" i="12"/>
  <c r="J27" i="12"/>
  <c r="B27" i="12"/>
  <c r="F27" i="12" s="1"/>
  <c r="K25" i="12"/>
  <c r="J25" i="12"/>
  <c r="F25" i="12"/>
  <c r="E25" i="12"/>
  <c r="K24" i="12"/>
  <c r="J24" i="12"/>
  <c r="F24" i="12"/>
  <c r="E24" i="12"/>
  <c r="K23" i="12"/>
  <c r="J23" i="12"/>
  <c r="F23" i="12"/>
  <c r="E23" i="12"/>
  <c r="K22" i="12"/>
  <c r="J22" i="12"/>
  <c r="F22" i="12"/>
  <c r="E22" i="12"/>
  <c r="K21" i="12"/>
  <c r="J21" i="12"/>
  <c r="F21" i="12"/>
  <c r="E21" i="12"/>
  <c r="K19" i="12"/>
  <c r="J19" i="12"/>
  <c r="F19" i="12"/>
  <c r="E19" i="12"/>
  <c r="K18" i="12"/>
  <c r="J18" i="12"/>
  <c r="F18" i="12"/>
  <c r="E18" i="12"/>
  <c r="K17" i="12"/>
  <c r="J17" i="12"/>
  <c r="F17" i="12"/>
  <c r="E17" i="12"/>
  <c r="K16" i="12"/>
  <c r="J16" i="12"/>
  <c r="F16" i="12"/>
  <c r="E16" i="12"/>
  <c r="K15" i="12"/>
  <c r="J15" i="12"/>
  <c r="F15" i="12"/>
  <c r="E15" i="12"/>
  <c r="K14" i="12"/>
  <c r="J14" i="12"/>
  <c r="F14" i="12"/>
  <c r="E14" i="12"/>
  <c r="K13" i="12"/>
  <c r="J13" i="12"/>
  <c r="F13" i="12"/>
  <c r="E13" i="12"/>
  <c r="K12" i="12"/>
  <c r="J12" i="12"/>
  <c r="F12" i="12"/>
  <c r="E12" i="12"/>
  <c r="K11" i="12"/>
  <c r="J11" i="12"/>
  <c r="F11" i="12"/>
  <c r="E11" i="12"/>
  <c r="K10" i="12"/>
  <c r="J10" i="12"/>
  <c r="F10" i="12"/>
  <c r="E10" i="12"/>
  <c r="K9" i="12"/>
  <c r="J9" i="12"/>
  <c r="F9" i="12"/>
  <c r="E9" i="12"/>
  <c r="K8" i="12"/>
  <c r="J8" i="12"/>
  <c r="B8" i="12"/>
  <c r="E8" i="12" s="1"/>
  <c r="K6" i="12"/>
  <c r="J6" i="12"/>
  <c r="K5" i="12"/>
  <c r="J5" i="12"/>
  <c r="K96" i="11"/>
  <c r="J96" i="11"/>
  <c r="F96" i="11"/>
  <c r="E96" i="11"/>
  <c r="K94" i="11"/>
  <c r="J94" i="11"/>
  <c r="F94" i="11"/>
  <c r="E94" i="11"/>
  <c r="K93" i="11"/>
  <c r="J93" i="11"/>
  <c r="F93" i="11"/>
  <c r="E93" i="11"/>
  <c r="K92" i="11"/>
  <c r="J92" i="11"/>
  <c r="F92" i="11"/>
  <c r="E92" i="11"/>
  <c r="K91" i="11"/>
  <c r="J91" i="11"/>
  <c r="B91" i="11"/>
  <c r="F91" i="11" s="1"/>
  <c r="K89" i="11"/>
  <c r="J89" i="11"/>
  <c r="F89" i="11"/>
  <c r="E89" i="11"/>
  <c r="K88" i="11"/>
  <c r="J88" i="11"/>
  <c r="F88" i="11"/>
  <c r="E88" i="11"/>
  <c r="K87" i="11"/>
  <c r="J87" i="11"/>
  <c r="F87" i="11"/>
  <c r="E87" i="11"/>
  <c r="K86" i="11"/>
  <c r="J86" i="11"/>
  <c r="F86" i="11"/>
  <c r="E86" i="11"/>
  <c r="K85" i="11"/>
  <c r="J85" i="11"/>
  <c r="F85" i="11"/>
  <c r="E85" i="11"/>
  <c r="K84" i="11"/>
  <c r="J84" i="11"/>
  <c r="F84" i="11"/>
  <c r="E84" i="11"/>
  <c r="K83" i="11"/>
  <c r="J83" i="11"/>
  <c r="F83" i="11"/>
  <c r="E83" i="11"/>
  <c r="K82" i="11"/>
  <c r="J82" i="11"/>
  <c r="F82" i="11"/>
  <c r="E82" i="11"/>
  <c r="K81" i="11"/>
  <c r="J81" i="11"/>
  <c r="F81" i="11"/>
  <c r="E81" i="11"/>
  <c r="K80" i="11"/>
  <c r="J80" i="11"/>
  <c r="F80" i="11"/>
  <c r="E80" i="11"/>
  <c r="K79" i="11"/>
  <c r="J79" i="11"/>
  <c r="B79" i="11"/>
  <c r="E79" i="11" s="1"/>
  <c r="K77" i="11"/>
  <c r="J77" i="11"/>
  <c r="F77" i="11"/>
  <c r="E77" i="11"/>
  <c r="K76" i="11"/>
  <c r="J76" i="11"/>
  <c r="F76" i="11"/>
  <c r="E76" i="11"/>
  <c r="K75" i="11"/>
  <c r="J75" i="11"/>
  <c r="F75" i="11"/>
  <c r="E75" i="11"/>
  <c r="K74" i="11"/>
  <c r="J74" i="11"/>
  <c r="F74" i="11"/>
  <c r="E74" i="11"/>
  <c r="K73" i="11"/>
  <c r="J73" i="11"/>
  <c r="F73" i="11"/>
  <c r="E73" i="11"/>
  <c r="K72" i="11"/>
  <c r="J72" i="11"/>
  <c r="F72" i="11"/>
  <c r="E72" i="11"/>
  <c r="K71" i="11"/>
  <c r="J71" i="11"/>
  <c r="F71" i="11"/>
  <c r="E71" i="11"/>
  <c r="K70" i="11"/>
  <c r="J70" i="11"/>
  <c r="F70" i="11"/>
  <c r="E70" i="11"/>
  <c r="K69" i="11"/>
  <c r="J69" i="11"/>
  <c r="F69" i="11"/>
  <c r="E69" i="11"/>
  <c r="K68" i="11"/>
  <c r="J68" i="11"/>
  <c r="F68" i="11"/>
  <c r="E68" i="11"/>
  <c r="K67" i="11"/>
  <c r="J67" i="11"/>
  <c r="F67" i="11"/>
  <c r="E67" i="11"/>
  <c r="K65" i="11"/>
  <c r="J65" i="11"/>
  <c r="F65" i="11"/>
  <c r="E65" i="11"/>
  <c r="K64" i="11"/>
  <c r="J64" i="11"/>
  <c r="F64" i="11"/>
  <c r="E64" i="11"/>
  <c r="K63" i="11"/>
  <c r="J63" i="11"/>
  <c r="F63" i="11"/>
  <c r="E63" i="11"/>
  <c r="K62" i="11"/>
  <c r="J62" i="11"/>
  <c r="F62" i="11"/>
  <c r="E62" i="11"/>
  <c r="K60" i="11"/>
  <c r="J60" i="11"/>
  <c r="F60" i="11"/>
  <c r="E60" i="11"/>
  <c r="K59" i="11"/>
  <c r="J59" i="11"/>
  <c r="F59" i="11"/>
  <c r="E59" i="11"/>
  <c r="K58" i="11"/>
  <c r="J58" i="11"/>
  <c r="F58" i="11"/>
  <c r="E58" i="11"/>
  <c r="K57" i="11"/>
  <c r="J57" i="11"/>
  <c r="F57" i="11"/>
  <c r="E57" i="11"/>
  <c r="K56" i="11"/>
  <c r="J56" i="11"/>
  <c r="F56" i="11"/>
  <c r="E56" i="11"/>
  <c r="K55" i="11"/>
  <c r="J55" i="11"/>
  <c r="F55" i="11"/>
  <c r="E55" i="11"/>
  <c r="K54" i="11"/>
  <c r="J54" i="11"/>
  <c r="F54" i="11"/>
  <c r="E54" i="11"/>
  <c r="K53" i="11"/>
  <c r="J53" i="11"/>
  <c r="B53" i="11"/>
  <c r="F53" i="11" s="1"/>
  <c r="K51" i="11"/>
  <c r="J51" i="11"/>
  <c r="F51" i="11"/>
  <c r="E51" i="11"/>
  <c r="K50" i="11"/>
  <c r="J50" i="11"/>
  <c r="F50" i="11"/>
  <c r="E50" i="11"/>
  <c r="K49" i="11"/>
  <c r="J49" i="11"/>
  <c r="F49" i="11"/>
  <c r="E49" i="11"/>
  <c r="K48" i="11"/>
  <c r="J48" i="11"/>
  <c r="F48" i="11"/>
  <c r="E48" i="11"/>
  <c r="K47" i="11"/>
  <c r="J47" i="11"/>
  <c r="F47" i="11"/>
  <c r="E47" i="11"/>
  <c r="K46" i="11"/>
  <c r="J46" i="11"/>
  <c r="F46" i="11"/>
  <c r="E46" i="11"/>
  <c r="K45" i="11"/>
  <c r="J45" i="11"/>
  <c r="F45" i="11"/>
  <c r="E45" i="11"/>
  <c r="K44" i="11"/>
  <c r="J44" i="11"/>
  <c r="F44" i="11"/>
  <c r="E44" i="11"/>
  <c r="K43" i="11"/>
  <c r="J43" i="11"/>
  <c r="F43" i="11"/>
  <c r="E43" i="11"/>
  <c r="K42" i="11"/>
  <c r="J42" i="11"/>
  <c r="F42" i="11"/>
  <c r="E42" i="11"/>
  <c r="K41" i="11"/>
  <c r="J41" i="11"/>
  <c r="F41" i="11"/>
  <c r="E41" i="11"/>
  <c r="K40" i="11"/>
  <c r="J40" i="11"/>
  <c r="F40" i="11"/>
  <c r="E40" i="11"/>
  <c r="K39" i="11"/>
  <c r="J39" i="11"/>
  <c r="F39" i="11"/>
  <c r="E39" i="11"/>
  <c r="K38" i="11"/>
  <c r="J38" i="11"/>
  <c r="F38" i="11"/>
  <c r="E38" i="11"/>
  <c r="K37" i="11"/>
  <c r="J37" i="11"/>
  <c r="F37" i="11"/>
  <c r="E37" i="11"/>
  <c r="K36" i="11"/>
  <c r="J36" i="11"/>
  <c r="F36" i="11"/>
  <c r="E36" i="11"/>
  <c r="K35" i="11"/>
  <c r="J35" i="11"/>
  <c r="K33" i="11"/>
  <c r="J33" i="11"/>
  <c r="F33" i="11"/>
  <c r="E33" i="11"/>
  <c r="K32" i="11"/>
  <c r="J32" i="11"/>
  <c r="F32" i="11"/>
  <c r="E32" i="11"/>
  <c r="K31" i="11"/>
  <c r="J31" i="11"/>
  <c r="F31" i="11"/>
  <c r="E31" i="11"/>
  <c r="K30" i="11"/>
  <c r="J30" i="11"/>
  <c r="F30" i="11"/>
  <c r="E30" i="11"/>
  <c r="K29" i="11"/>
  <c r="J29" i="11"/>
  <c r="F29" i="11"/>
  <c r="E29" i="11"/>
  <c r="K28" i="11"/>
  <c r="J28" i="11"/>
  <c r="F28" i="11"/>
  <c r="E28" i="11"/>
  <c r="K27" i="11"/>
  <c r="J27" i="11"/>
  <c r="B27" i="11"/>
  <c r="F27" i="11" s="1"/>
  <c r="K25" i="11"/>
  <c r="J25" i="11"/>
  <c r="F25" i="11"/>
  <c r="E25" i="11"/>
  <c r="K24" i="11"/>
  <c r="J24" i="11"/>
  <c r="F24" i="11"/>
  <c r="E24" i="11"/>
  <c r="K23" i="11"/>
  <c r="J23" i="11"/>
  <c r="F23" i="11"/>
  <c r="E23" i="11"/>
  <c r="K22" i="11"/>
  <c r="J22" i="11"/>
  <c r="F22" i="11"/>
  <c r="E22" i="11"/>
  <c r="K21" i="11"/>
  <c r="J21" i="11"/>
  <c r="F21" i="11"/>
  <c r="E21" i="11"/>
  <c r="K19" i="11"/>
  <c r="J19" i="11"/>
  <c r="F19" i="11"/>
  <c r="E19" i="11"/>
  <c r="K18" i="11"/>
  <c r="J18" i="11"/>
  <c r="F18" i="11"/>
  <c r="E18" i="11"/>
  <c r="K17" i="11"/>
  <c r="J17" i="11"/>
  <c r="F17" i="11"/>
  <c r="E17" i="11"/>
  <c r="K16" i="11"/>
  <c r="J16" i="11"/>
  <c r="F16" i="11"/>
  <c r="E16" i="11"/>
  <c r="K15" i="11"/>
  <c r="J15" i="11"/>
  <c r="F15" i="11"/>
  <c r="E15" i="11"/>
  <c r="K14" i="11"/>
  <c r="J14" i="11"/>
  <c r="F14" i="11"/>
  <c r="E14" i="11"/>
  <c r="K13" i="11"/>
  <c r="J13" i="11"/>
  <c r="F13" i="11"/>
  <c r="E13" i="11"/>
  <c r="K12" i="11"/>
  <c r="J12" i="11"/>
  <c r="F12" i="11"/>
  <c r="E12" i="11"/>
  <c r="K11" i="11"/>
  <c r="J11" i="11"/>
  <c r="F11" i="11"/>
  <c r="E11" i="11"/>
  <c r="K10" i="11"/>
  <c r="J10" i="11"/>
  <c r="F10" i="11"/>
  <c r="E10" i="11"/>
  <c r="K9" i="11"/>
  <c r="J9" i="11"/>
  <c r="F9" i="11"/>
  <c r="E9" i="11"/>
  <c r="K8" i="11"/>
  <c r="J8" i="11"/>
  <c r="B8" i="11"/>
  <c r="E8" i="11" s="1"/>
  <c r="K6" i="11"/>
  <c r="J6" i="11"/>
  <c r="K5" i="11"/>
  <c r="J5" i="11"/>
  <c r="K96" i="10"/>
  <c r="J96" i="10"/>
  <c r="F96" i="10"/>
  <c r="E96" i="10"/>
  <c r="K94" i="10"/>
  <c r="J94" i="10"/>
  <c r="F94" i="10"/>
  <c r="E94" i="10"/>
  <c r="K93" i="10"/>
  <c r="J93" i="10"/>
  <c r="F93" i="10"/>
  <c r="E93" i="10"/>
  <c r="K92" i="10"/>
  <c r="J92" i="10"/>
  <c r="F92" i="10"/>
  <c r="E92" i="10"/>
  <c r="K91" i="10"/>
  <c r="J91" i="10"/>
  <c r="B91" i="10"/>
  <c r="F91" i="10" s="1"/>
  <c r="K89" i="10"/>
  <c r="J89" i="10"/>
  <c r="F89" i="10"/>
  <c r="E89" i="10"/>
  <c r="K88" i="10"/>
  <c r="J88" i="10"/>
  <c r="F88" i="10"/>
  <c r="E88" i="10"/>
  <c r="K87" i="10"/>
  <c r="J87" i="10"/>
  <c r="F87" i="10"/>
  <c r="E87" i="10"/>
  <c r="K86" i="10"/>
  <c r="J86" i="10"/>
  <c r="F86" i="10"/>
  <c r="E86" i="10"/>
  <c r="K85" i="10"/>
  <c r="J85" i="10"/>
  <c r="F85" i="10"/>
  <c r="E85" i="10"/>
  <c r="K84" i="10"/>
  <c r="J84" i="10"/>
  <c r="F84" i="10"/>
  <c r="E84" i="10"/>
  <c r="K83" i="10"/>
  <c r="J83" i="10"/>
  <c r="F83" i="10"/>
  <c r="E83" i="10"/>
  <c r="K82" i="10"/>
  <c r="J82" i="10"/>
  <c r="F82" i="10"/>
  <c r="E82" i="10"/>
  <c r="K81" i="10"/>
  <c r="J81" i="10"/>
  <c r="F81" i="10"/>
  <c r="E81" i="10"/>
  <c r="K80" i="10"/>
  <c r="J80" i="10"/>
  <c r="F80" i="10"/>
  <c r="E80" i="10"/>
  <c r="K79" i="10"/>
  <c r="J79" i="10"/>
  <c r="B79" i="10"/>
  <c r="F79" i="10" s="1"/>
  <c r="K77" i="10"/>
  <c r="J77" i="10"/>
  <c r="F77" i="10"/>
  <c r="E77" i="10"/>
  <c r="K76" i="10"/>
  <c r="J76" i="10"/>
  <c r="F76" i="10"/>
  <c r="E76" i="10"/>
  <c r="K75" i="10"/>
  <c r="J75" i="10"/>
  <c r="F75" i="10"/>
  <c r="E75" i="10"/>
  <c r="K74" i="10"/>
  <c r="J74" i="10"/>
  <c r="F74" i="10"/>
  <c r="E74" i="10"/>
  <c r="K73" i="10"/>
  <c r="J73" i="10"/>
  <c r="F73" i="10"/>
  <c r="E73" i="10"/>
  <c r="K72" i="10"/>
  <c r="J72" i="10"/>
  <c r="F72" i="10"/>
  <c r="E72" i="10"/>
  <c r="K71" i="10"/>
  <c r="J71" i="10"/>
  <c r="F71" i="10"/>
  <c r="E71" i="10"/>
  <c r="K70" i="10"/>
  <c r="J70" i="10"/>
  <c r="F70" i="10"/>
  <c r="E70" i="10"/>
  <c r="K69" i="10"/>
  <c r="J69" i="10"/>
  <c r="F69" i="10"/>
  <c r="E69" i="10"/>
  <c r="K68" i="10"/>
  <c r="J68" i="10"/>
  <c r="F68" i="10"/>
  <c r="E68" i="10"/>
  <c r="K67" i="10"/>
  <c r="J67" i="10"/>
  <c r="F67" i="10"/>
  <c r="E67" i="10"/>
  <c r="K65" i="10"/>
  <c r="J65" i="10"/>
  <c r="F65" i="10"/>
  <c r="E65" i="10"/>
  <c r="K64" i="10"/>
  <c r="J64" i="10"/>
  <c r="F64" i="10"/>
  <c r="E64" i="10"/>
  <c r="K63" i="10"/>
  <c r="J63" i="10"/>
  <c r="F63" i="10"/>
  <c r="E63" i="10"/>
  <c r="K62" i="10"/>
  <c r="J62" i="10"/>
  <c r="F62" i="10"/>
  <c r="E62" i="10"/>
  <c r="K60" i="10"/>
  <c r="J60" i="10"/>
  <c r="F60" i="10"/>
  <c r="E60" i="10"/>
  <c r="K59" i="10"/>
  <c r="J59" i="10"/>
  <c r="F59" i="10"/>
  <c r="E59" i="10"/>
  <c r="K58" i="10"/>
  <c r="J58" i="10"/>
  <c r="F58" i="10"/>
  <c r="E58" i="10"/>
  <c r="K57" i="10"/>
  <c r="J57" i="10"/>
  <c r="F57" i="10"/>
  <c r="E57" i="10"/>
  <c r="K56" i="10"/>
  <c r="J56" i="10"/>
  <c r="F56" i="10"/>
  <c r="E56" i="10"/>
  <c r="K55" i="10"/>
  <c r="J55" i="10"/>
  <c r="F55" i="10"/>
  <c r="E55" i="10"/>
  <c r="K54" i="10"/>
  <c r="J54" i="10"/>
  <c r="F54" i="10"/>
  <c r="E54" i="10"/>
  <c r="K53" i="10"/>
  <c r="J53" i="10"/>
  <c r="B53" i="10"/>
  <c r="F53" i="10" s="1"/>
  <c r="K51" i="10"/>
  <c r="J51" i="10"/>
  <c r="F51" i="10"/>
  <c r="E51" i="10"/>
  <c r="K50" i="10"/>
  <c r="J50" i="10"/>
  <c r="F50" i="10"/>
  <c r="E50" i="10"/>
  <c r="K49" i="10"/>
  <c r="J49" i="10"/>
  <c r="F49" i="10"/>
  <c r="E49" i="10"/>
  <c r="K48" i="10"/>
  <c r="J48" i="10"/>
  <c r="F48" i="10"/>
  <c r="E48" i="10"/>
  <c r="K47" i="10"/>
  <c r="J47" i="10"/>
  <c r="F47" i="10"/>
  <c r="E47" i="10"/>
  <c r="K46" i="10"/>
  <c r="J46" i="10"/>
  <c r="F46" i="10"/>
  <c r="E46" i="10"/>
  <c r="K45" i="10"/>
  <c r="J45" i="10"/>
  <c r="F45" i="10"/>
  <c r="E45" i="10"/>
  <c r="K44" i="10"/>
  <c r="J44" i="10"/>
  <c r="F44" i="10"/>
  <c r="E44" i="10"/>
  <c r="K43" i="10"/>
  <c r="J43" i="10"/>
  <c r="F43" i="10"/>
  <c r="E43" i="10"/>
  <c r="K42" i="10"/>
  <c r="J42" i="10"/>
  <c r="F42" i="10"/>
  <c r="E42" i="10"/>
  <c r="K41" i="10"/>
  <c r="J41" i="10"/>
  <c r="F41" i="10"/>
  <c r="E41" i="10"/>
  <c r="K40" i="10"/>
  <c r="J40" i="10"/>
  <c r="F40" i="10"/>
  <c r="E40" i="10"/>
  <c r="K39" i="10"/>
  <c r="J39" i="10"/>
  <c r="F39" i="10"/>
  <c r="E39" i="10"/>
  <c r="K38" i="10"/>
  <c r="J38" i="10"/>
  <c r="F38" i="10"/>
  <c r="E38" i="10"/>
  <c r="K37" i="10"/>
  <c r="J37" i="10"/>
  <c r="F37" i="10"/>
  <c r="E37" i="10"/>
  <c r="K36" i="10"/>
  <c r="J36" i="10"/>
  <c r="F36" i="10"/>
  <c r="E36" i="10"/>
  <c r="K35" i="10"/>
  <c r="J35" i="10"/>
  <c r="K33" i="10"/>
  <c r="J33" i="10"/>
  <c r="F33" i="10"/>
  <c r="E33" i="10"/>
  <c r="K32" i="10"/>
  <c r="J32" i="10"/>
  <c r="F32" i="10"/>
  <c r="E32" i="10"/>
  <c r="K31" i="10"/>
  <c r="J31" i="10"/>
  <c r="F31" i="10"/>
  <c r="E31" i="10"/>
  <c r="K30" i="10"/>
  <c r="J30" i="10"/>
  <c r="F30" i="10"/>
  <c r="E30" i="10"/>
  <c r="K29" i="10"/>
  <c r="J29" i="10"/>
  <c r="F29" i="10"/>
  <c r="E29" i="10"/>
  <c r="K28" i="10"/>
  <c r="J28" i="10"/>
  <c r="F28" i="10"/>
  <c r="E28" i="10"/>
  <c r="K27" i="10"/>
  <c r="J27" i="10"/>
  <c r="B27" i="10"/>
  <c r="F27" i="10" s="1"/>
  <c r="K25" i="10"/>
  <c r="J25" i="10"/>
  <c r="F25" i="10"/>
  <c r="E25" i="10"/>
  <c r="K24" i="10"/>
  <c r="J24" i="10"/>
  <c r="F24" i="10"/>
  <c r="E24" i="10"/>
  <c r="K23" i="10"/>
  <c r="J23" i="10"/>
  <c r="F23" i="10"/>
  <c r="E23" i="10"/>
  <c r="K22" i="10"/>
  <c r="J22" i="10"/>
  <c r="F22" i="10"/>
  <c r="E22" i="10"/>
  <c r="K21" i="10"/>
  <c r="J21" i="10"/>
  <c r="F21" i="10"/>
  <c r="E21" i="10"/>
  <c r="K19" i="10"/>
  <c r="J19" i="10"/>
  <c r="F19" i="10"/>
  <c r="E19" i="10"/>
  <c r="K18" i="10"/>
  <c r="J18" i="10"/>
  <c r="F18" i="10"/>
  <c r="E18" i="10"/>
  <c r="K17" i="10"/>
  <c r="J17" i="10"/>
  <c r="F17" i="10"/>
  <c r="E17" i="10"/>
  <c r="K16" i="10"/>
  <c r="J16" i="10"/>
  <c r="F16" i="10"/>
  <c r="E16" i="10"/>
  <c r="K15" i="10"/>
  <c r="J15" i="10"/>
  <c r="F15" i="10"/>
  <c r="E15" i="10"/>
  <c r="K14" i="10"/>
  <c r="J14" i="10"/>
  <c r="F14" i="10"/>
  <c r="E14" i="10"/>
  <c r="K13" i="10"/>
  <c r="J13" i="10"/>
  <c r="F13" i="10"/>
  <c r="E13" i="10"/>
  <c r="K12" i="10"/>
  <c r="J12" i="10"/>
  <c r="F12" i="10"/>
  <c r="E12" i="10"/>
  <c r="K11" i="10"/>
  <c r="J11" i="10"/>
  <c r="F11" i="10"/>
  <c r="E11" i="10"/>
  <c r="K10" i="10"/>
  <c r="J10" i="10"/>
  <c r="F10" i="10"/>
  <c r="E10" i="10"/>
  <c r="K9" i="10"/>
  <c r="J9" i="10"/>
  <c r="F9" i="10"/>
  <c r="E9" i="10"/>
  <c r="K8" i="10"/>
  <c r="J8" i="10"/>
  <c r="B8" i="10"/>
  <c r="E8" i="10" s="1"/>
  <c r="K6" i="10"/>
  <c r="J6" i="10"/>
  <c r="K5" i="10"/>
  <c r="J5" i="10"/>
  <c r="K96" i="9"/>
  <c r="J96" i="9"/>
  <c r="F96" i="9"/>
  <c r="E96" i="9"/>
  <c r="K94" i="9"/>
  <c r="J94" i="9"/>
  <c r="F94" i="9"/>
  <c r="E94" i="9"/>
  <c r="K93" i="9"/>
  <c r="J93" i="9"/>
  <c r="F93" i="9"/>
  <c r="E93" i="9"/>
  <c r="K92" i="9"/>
  <c r="J92" i="9"/>
  <c r="F92" i="9"/>
  <c r="E92" i="9"/>
  <c r="K91" i="9"/>
  <c r="J91" i="9"/>
  <c r="F91" i="9"/>
  <c r="B91" i="9"/>
  <c r="E91" i="9" s="1"/>
  <c r="K89" i="9"/>
  <c r="J89" i="9"/>
  <c r="F89" i="9"/>
  <c r="E89" i="9"/>
  <c r="K88" i="9"/>
  <c r="J88" i="9"/>
  <c r="F88" i="9"/>
  <c r="E88" i="9"/>
  <c r="K87" i="9"/>
  <c r="J87" i="9"/>
  <c r="F87" i="9"/>
  <c r="E87" i="9"/>
  <c r="K86" i="9"/>
  <c r="J86" i="9"/>
  <c r="F86" i="9"/>
  <c r="E86" i="9"/>
  <c r="K85" i="9"/>
  <c r="J85" i="9"/>
  <c r="F85" i="9"/>
  <c r="E85" i="9"/>
  <c r="K84" i="9"/>
  <c r="J84" i="9"/>
  <c r="F84" i="9"/>
  <c r="E84" i="9"/>
  <c r="K83" i="9"/>
  <c r="J83" i="9"/>
  <c r="F83" i="9"/>
  <c r="E83" i="9"/>
  <c r="K82" i="9"/>
  <c r="J82" i="9"/>
  <c r="F82" i="9"/>
  <c r="E82" i="9"/>
  <c r="K81" i="9"/>
  <c r="J81" i="9"/>
  <c r="F81" i="9"/>
  <c r="E81" i="9"/>
  <c r="K80" i="9"/>
  <c r="J80" i="9"/>
  <c r="F80" i="9"/>
  <c r="E80" i="9"/>
  <c r="K79" i="9"/>
  <c r="J79" i="9"/>
  <c r="E79" i="9"/>
  <c r="B79" i="9"/>
  <c r="F79" i="9" s="1"/>
  <c r="K77" i="9"/>
  <c r="J77" i="9"/>
  <c r="F77" i="9"/>
  <c r="E77" i="9"/>
  <c r="K76" i="9"/>
  <c r="J76" i="9"/>
  <c r="F76" i="9"/>
  <c r="E76" i="9"/>
  <c r="K75" i="9"/>
  <c r="J75" i="9"/>
  <c r="F75" i="9"/>
  <c r="E75" i="9"/>
  <c r="K74" i="9"/>
  <c r="J74" i="9"/>
  <c r="F74" i="9"/>
  <c r="E74" i="9"/>
  <c r="K73" i="9"/>
  <c r="J73" i="9"/>
  <c r="F73" i="9"/>
  <c r="E73" i="9"/>
  <c r="K72" i="9"/>
  <c r="J72" i="9"/>
  <c r="F72" i="9"/>
  <c r="E72" i="9"/>
  <c r="K71" i="9"/>
  <c r="J71" i="9"/>
  <c r="F71" i="9"/>
  <c r="E71" i="9"/>
  <c r="K70" i="9"/>
  <c r="J70" i="9"/>
  <c r="F70" i="9"/>
  <c r="E70" i="9"/>
  <c r="K69" i="9"/>
  <c r="J69" i="9"/>
  <c r="F69" i="9"/>
  <c r="E69" i="9"/>
  <c r="K68" i="9"/>
  <c r="J68" i="9"/>
  <c r="F68" i="9"/>
  <c r="E68" i="9"/>
  <c r="K67" i="9"/>
  <c r="J67" i="9"/>
  <c r="F67" i="9"/>
  <c r="E67" i="9"/>
  <c r="K65" i="9"/>
  <c r="J65" i="9"/>
  <c r="F65" i="9"/>
  <c r="E65" i="9"/>
  <c r="K64" i="9"/>
  <c r="J64" i="9"/>
  <c r="F64" i="9"/>
  <c r="E64" i="9"/>
  <c r="K63" i="9"/>
  <c r="J63" i="9"/>
  <c r="F63" i="9"/>
  <c r="E63" i="9"/>
  <c r="K62" i="9"/>
  <c r="J62" i="9"/>
  <c r="F62" i="9"/>
  <c r="E62" i="9"/>
  <c r="K60" i="9"/>
  <c r="J60" i="9"/>
  <c r="F60" i="9"/>
  <c r="E60" i="9"/>
  <c r="K59" i="9"/>
  <c r="J59" i="9"/>
  <c r="F59" i="9"/>
  <c r="E59" i="9"/>
  <c r="K58" i="9"/>
  <c r="J58" i="9"/>
  <c r="F58" i="9"/>
  <c r="E58" i="9"/>
  <c r="K57" i="9"/>
  <c r="J57" i="9"/>
  <c r="F57" i="9"/>
  <c r="E57" i="9"/>
  <c r="K56" i="9"/>
  <c r="J56" i="9"/>
  <c r="F56" i="9"/>
  <c r="E56" i="9"/>
  <c r="K55" i="9"/>
  <c r="J55" i="9"/>
  <c r="F55" i="9"/>
  <c r="E55" i="9"/>
  <c r="K54" i="9"/>
  <c r="J54" i="9"/>
  <c r="F54" i="9"/>
  <c r="E54" i="9"/>
  <c r="K53" i="9"/>
  <c r="J53" i="9"/>
  <c r="B53" i="9"/>
  <c r="F53" i="9" s="1"/>
  <c r="K51" i="9"/>
  <c r="J51" i="9"/>
  <c r="F51" i="9"/>
  <c r="E51" i="9"/>
  <c r="K50" i="9"/>
  <c r="J50" i="9"/>
  <c r="F50" i="9"/>
  <c r="E50" i="9"/>
  <c r="K49" i="9"/>
  <c r="J49" i="9"/>
  <c r="F49" i="9"/>
  <c r="E49" i="9"/>
  <c r="K48" i="9"/>
  <c r="J48" i="9"/>
  <c r="F48" i="9"/>
  <c r="E48" i="9"/>
  <c r="K47" i="9"/>
  <c r="J47" i="9"/>
  <c r="F47" i="9"/>
  <c r="E47" i="9"/>
  <c r="K46" i="9"/>
  <c r="J46" i="9"/>
  <c r="F46" i="9"/>
  <c r="E46" i="9"/>
  <c r="K45" i="9"/>
  <c r="J45" i="9"/>
  <c r="F45" i="9"/>
  <c r="E45" i="9"/>
  <c r="K44" i="9"/>
  <c r="J44" i="9"/>
  <c r="F44" i="9"/>
  <c r="E44" i="9"/>
  <c r="K43" i="9"/>
  <c r="J43" i="9"/>
  <c r="F43" i="9"/>
  <c r="E43" i="9"/>
  <c r="K42" i="9"/>
  <c r="J42" i="9"/>
  <c r="F42" i="9"/>
  <c r="E42" i="9"/>
  <c r="K41" i="9"/>
  <c r="J41" i="9"/>
  <c r="F41" i="9"/>
  <c r="E41" i="9"/>
  <c r="K40" i="9"/>
  <c r="J40" i="9"/>
  <c r="F40" i="9"/>
  <c r="E40" i="9"/>
  <c r="K39" i="9"/>
  <c r="J39" i="9"/>
  <c r="F39" i="9"/>
  <c r="E39" i="9"/>
  <c r="K38" i="9"/>
  <c r="J38" i="9"/>
  <c r="F38" i="9"/>
  <c r="E38" i="9"/>
  <c r="K37" i="9"/>
  <c r="J37" i="9"/>
  <c r="F37" i="9"/>
  <c r="E37" i="9"/>
  <c r="K36" i="9"/>
  <c r="J36" i="9"/>
  <c r="F36" i="9"/>
  <c r="E36" i="9"/>
  <c r="K35" i="9"/>
  <c r="J35" i="9"/>
  <c r="K33" i="9"/>
  <c r="J33" i="9"/>
  <c r="F33" i="9"/>
  <c r="E33" i="9"/>
  <c r="K32" i="9"/>
  <c r="J32" i="9"/>
  <c r="F32" i="9"/>
  <c r="E32" i="9"/>
  <c r="K31" i="9"/>
  <c r="J31" i="9"/>
  <c r="F31" i="9"/>
  <c r="E31" i="9"/>
  <c r="K30" i="9"/>
  <c r="J30" i="9"/>
  <c r="F30" i="9"/>
  <c r="E30" i="9"/>
  <c r="K29" i="9"/>
  <c r="J29" i="9"/>
  <c r="F29" i="9"/>
  <c r="E29" i="9"/>
  <c r="K28" i="9"/>
  <c r="J28" i="9"/>
  <c r="F28" i="9"/>
  <c r="E28" i="9"/>
  <c r="K27" i="9"/>
  <c r="J27" i="9"/>
  <c r="B27" i="9"/>
  <c r="E27" i="9" s="1"/>
  <c r="K25" i="9"/>
  <c r="J25" i="9"/>
  <c r="F25" i="9"/>
  <c r="E25" i="9"/>
  <c r="K24" i="9"/>
  <c r="J24" i="9"/>
  <c r="F24" i="9"/>
  <c r="E24" i="9"/>
  <c r="K23" i="9"/>
  <c r="J23" i="9"/>
  <c r="F23" i="9"/>
  <c r="E23" i="9"/>
  <c r="K22" i="9"/>
  <c r="J22" i="9"/>
  <c r="F22" i="9"/>
  <c r="E22" i="9"/>
  <c r="K21" i="9"/>
  <c r="J21" i="9"/>
  <c r="F21" i="9"/>
  <c r="E21" i="9"/>
  <c r="K19" i="9"/>
  <c r="J19" i="9"/>
  <c r="F19" i="9"/>
  <c r="E19" i="9"/>
  <c r="K18" i="9"/>
  <c r="J18" i="9"/>
  <c r="F18" i="9"/>
  <c r="E18" i="9"/>
  <c r="K17" i="9"/>
  <c r="J17" i="9"/>
  <c r="F17" i="9"/>
  <c r="E17" i="9"/>
  <c r="K16" i="9"/>
  <c r="J16" i="9"/>
  <c r="F16" i="9"/>
  <c r="E16" i="9"/>
  <c r="K15" i="9"/>
  <c r="J15" i="9"/>
  <c r="F15" i="9"/>
  <c r="E15" i="9"/>
  <c r="K14" i="9"/>
  <c r="J14" i="9"/>
  <c r="F14" i="9"/>
  <c r="E14" i="9"/>
  <c r="K13" i="9"/>
  <c r="J13" i="9"/>
  <c r="F13" i="9"/>
  <c r="E13" i="9"/>
  <c r="K12" i="9"/>
  <c r="J12" i="9"/>
  <c r="F12" i="9"/>
  <c r="E12" i="9"/>
  <c r="K11" i="9"/>
  <c r="J11" i="9"/>
  <c r="F11" i="9"/>
  <c r="E11" i="9"/>
  <c r="K10" i="9"/>
  <c r="J10" i="9"/>
  <c r="F10" i="9"/>
  <c r="E10" i="9"/>
  <c r="K9" i="9"/>
  <c r="J9" i="9"/>
  <c r="F9" i="9"/>
  <c r="E9" i="9"/>
  <c r="K8" i="9"/>
  <c r="J8" i="9"/>
  <c r="B8" i="9"/>
  <c r="F8" i="9" s="1"/>
  <c r="K6" i="9"/>
  <c r="J6" i="9"/>
  <c r="K5" i="9"/>
  <c r="J5" i="9"/>
  <c r="K96" i="8"/>
  <c r="J96" i="8"/>
  <c r="F96" i="8"/>
  <c r="E96" i="8"/>
  <c r="K94" i="8"/>
  <c r="J94" i="8"/>
  <c r="F94" i="8"/>
  <c r="E94" i="8"/>
  <c r="K93" i="8"/>
  <c r="J93" i="8"/>
  <c r="F93" i="8"/>
  <c r="E93" i="8"/>
  <c r="K92" i="8"/>
  <c r="J92" i="8"/>
  <c r="F92" i="8"/>
  <c r="E92" i="8"/>
  <c r="K91" i="8"/>
  <c r="J91" i="8"/>
  <c r="B91" i="8"/>
  <c r="F91" i="8" s="1"/>
  <c r="K89" i="8"/>
  <c r="J89" i="8"/>
  <c r="F89" i="8"/>
  <c r="E89" i="8"/>
  <c r="K88" i="8"/>
  <c r="J88" i="8"/>
  <c r="F88" i="8"/>
  <c r="E88" i="8"/>
  <c r="K87" i="8"/>
  <c r="J87" i="8"/>
  <c r="F87" i="8"/>
  <c r="E87" i="8"/>
  <c r="K86" i="8"/>
  <c r="J86" i="8"/>
  <c r="F86" i="8"/>
  <c r="E86" i="8"/>
  <c r="K85" i="8"/>
  <c r="J85" i="8"/>
  <c r="F85" i="8"/>
  <c r="E85" i="8"/>
  <c r="K84" i="8"/>
  <c r="J84" i="8"/>
  <c r="F84" i="8"/>
  <c r="E84" i="8"/>
  <c r="K83" i="8"/>
  <c r="J83" i="8"/>
  <c r="F83" i="8"/>
  <c r="E83" i="8"/>
  <c r="K82" i="8"/>
  <c r="J82" i="8"/>
  <c r="F82" i="8"/>
  <c r="E82" i="8"/>
  <c r="K81" i="8"/>
  <c r="J81" i="8"/>
  <c r="F81" i="8"/>
  <c r="E81" i="8"/>
  <c r="K80" i="8"/>
  <c r="J80" i="8"/>
  <c r="F80" i="8"/>
  <c r="E80" i="8"/>
  <c r="K79" i="8"/>
  <c r="J79" i="8"/>
  <c r="B79" i="8"/>
  <c r="E79" i="8" s="1"/>
  <c r="K77" i="8"/>
  <c r="J77" i="8"/>
  <c r="F77" i="8"/>
  <c r="E77" i="8"/>
  <c r="K76" i="8"/>
  <c r="J76" i="8"/>
  <c r="F76" i="8"/>
  <c r="E76" i="8"/>
  <c r="K75" i="8"/>
  <c r="J75" i="8"/>
  <c r="F75" i="8"/>
  <c r="E75" i="8"/>
  <c r="K74" i="8"/>
  <c r="J74" i="8"/>
  <c r="F74" i="8"/>
  <c r="E74" i="8"/>
  <c r="K73" i="8"/>
  <c r="J73" i="8"/>
  <c r="F73" i="8"/>
  <c r="E73" i="8"/>
  <c r="K72" i="8"/>
  <c r="J72" i="8"/>
  <c r="F72" i="8"/>
  <c r="E72" i="8"/>
  <c r="K71" i="8"/>
  <c r="J71" i="8"/>
  <c r="F71" i="8"/>
  <c r="E71" i="8"/>
  <c r="K70" i="8"/>
  <c r="J70" i="8"/>
  <c r="F70" i="8"/>
  <c r="E70" i="8"/>
  <c r="K69" i="8"/>
  <c r="J69" i="8"/>
  <c r="F69" i="8"/>
  <c r="E69" i="8"/>
  <c r="K68" i="8"/>
  <c r="J68" i="8"/>
  <c r="F68" i="8"/>
  <c r="E68" i="8"/>
  <c r="K67" i="8"/>
  <c r="J67" i="8"/>
  <c r="F67" i="8"/>
  <c r="E67" i="8"/>
  <c r="K65" i="8"/>
  <c r="J65" i="8"/>
  <c r="F65" i="8"/>
  <c r="E65" i="8"/>
  <c r="K64" i="8"/>
  <c r="J64" i="8"/>
  <c r="F64" i="8"/>
  <c r="E64" i="8"/>
  <c r="K63" i="8"/>
  <c r="J63" i="8"/>
  <c r="F63" i="8"/>
  <c r="E63" i="8"/>
  <c r="K62" i="8"/>
  <c r="J62" i="8"/>
  <c r="F62" i="8"/>
  <c r="E62" i="8"/>
  <c r="K60" i="8"/>
  <c r="J60" i="8"/>
  <c r="F60" i="8"/>
  <c r="E60" i="8"/>
  <c r="K59" i="8"/>
  <c r="J59" i="8"/>
  <c r="F59" i="8"/>
  <c r="E59" i="8"/>
  <c r="K58" i="8"/>
  <c r="J58" i="8"/>
  <c r="F58" i="8"/>
  <c r="E58" i="8"/>
  <c r="K57" i="8"/>
  <c r="J57" i="8"/>
  <c r="F57" i="8"/>
  <c r="E57" i="8"/>
  <c r="K56" i="8"/>
  <c r="J56" i="8"/>
  <c r="F56" i="8"/>
  <c r="E56" i="8"/>
  <c r="K55" i="8"/>
  <c r="J55" i="8"/>
  <c r="F55" i="8"/>
  <c r="E55" i="8"/>
  <c r="K54" i="8"/>
  <c r="J54" i="8"/>
  <c r="F54" i="8"/>
  <c r="E54" i="8"/>
  <c r="K53" i="8"/>
  <c r="J53" i="8"/>
  <c r="B53" i="8"/>
  <c r="F53" i="8" s="1"/>
  <c r="K51" i="8"/>
  <c r="J51" i="8"/>
  <c r="F51" i="8"/>
  <c r="E51" i="8"/>
  <c r="K50" i="8"/>
  <c r="J50" i="8"/>
  <c r="F50" i="8"/>
  <c r="E50" i="8"/>
  <c r="K49" i="8"/>
  <c r="J49" i="8"/>
  <c r="F49" i="8"/>
  <c r="E49" i="8"/>
  <c r="K48" i="8"/>
  <c r="J48" i="8"/>
  <c r="F48" i="8"/>
  <c r="E48" i="8"/>
  <c r="K47" i="8"/>
  <c r="J47" i="8"/>
  <c r="F47" i="8"/>
  <c r="E47" i="8"/>
  <c r="K46" i="8"/>
  <c r="J46" i="8"/>
  <c r="F46" i="8"/>
  <c r="E46" i="8"/>
  <c r="K45" i="8"/>
  <c r="J45" i="8"/>
  <c r="F45" i="8"/>
  <c r="E45" i="8"/>
  <c r="K44" i="8"/>
  <c r="J44" i="8"/>
  <c r="F44" i="8"/>
  <c r="E44" i="8"/>
  <c r="K43" i="8"/>
  <c r="J43" i="8"/>
  <c r="F43" i="8"/>
  <c r="E43" i="8"/>
  <c r="K42" i="8"/>
  <c r="J42" i="8"/>
  <c r="F42" i="8"/>
  <c r="E42" i="8"/>
  <c r="K41" i="8"/>
  <c r="J41" i="8"/>
  <c r="F41" i="8"/>
  <c r="E41" i="8"/>
  <c r="K40" i="8"/>
  <c r="J40" i="8"/>
  <c r="F40" i="8"/>
  <c r="E40" i="8"/>
  <c r="K39" i="8"/>
  <c r="J39" i="8"/>
  <c r="F39" i="8"/>
  <c r="E39" i="8"/>
  <c r="K38" i="8"/>
  <c r="J38" i="8"/>
  <c r="F38" i="8"/>
  <c r="E38" i="8"/>
  <c r="K37" i="8"/>
  <c r="J37" i="8"/>
  <c r="F37" i="8"/>
  <c r="E37" i="8"/>
  <c r="K36" i="8"/>
  <c r="J36" i="8"/>
  <c r="F36" i="8"/>
  <c r="E36" i="8"/>
  <c r="K35" i="8"/>
  <c r="J35" i="8"/>
  <c r="K33" i="8"/>
  <c r="J33" i="8"/>
  <c r="F33" i="8"/>
  <c r="E33" i="8"/>
  <c r="K32" i="8"/>
  <c r="J32" i="8"/>
  <c r="F32" i="8"/>
  <c r="E32" i="8"/>
  <c r="K31" i="8"/>
  <c r="J31" i="8"/>
  <c r="F31" i="8"/>
  <c r="E31" i="8"/>
  <c r="K30" i="8"/>
  <c r="J30" i="8"/>
  <c r="F30" i="8"/>
  <c r="E30" i="8"/>
  <c r="K29" i="8"/>
  <c r="J29" i="8"/>
  <c r="F29" i="8"/>
  <c r="E29" i="8"/>
  <c r="K28" i="8"/>
  <c r="J28" i="8"/>
  <c r="F28" i="8"/>
  <c r="E28" i="8"/>
  <c r="K27" i="8"/>
  <c r="J27" i="8"/>
  <c r="B27" i="8"/>
  <c r="F27" i="8" s="1"/>
  <c r="K25" i="8"/>
  <c r="J25" i="8"/>
  <c r="F25" i="8"/>
  <c r="E25" i="8"/>
  <c r="K24" i="8"/>
  <c r="J24" i="8"/>
  <c r="F24" i="8"/>
  <c r="E24" i="8"/>
  <c r="K23" i="8"/>
  <c r="J23" i="8"/>
  <c r="F23" i="8"/>
  <c r="E23" i="8"/>
  <c r="K22" i="8"/>
  <c r="J22" i="8"/>
  <c r="F22" i="8"/>
  <c r="E22" i="8"/>
  <c r="K21" i="8"/>
  <c r="J21" i="8"/>
  <c r="F21" i="8"/>
  <c r="E21" i="8"/>
  <c r="K19" i="8"/>
  <c r="J19" i="8"/>
  <c r="F19" i="8"/>
  <c r="E19" i="8"/>
  <c r="K18" i="8"/>
  <c r="J18" i="8"/>
  <c r="F18" i="8"/>
  <c r="E18" i="8"/>
  <c r="K17" i="8"/>
  <c r="J17" i="8"/>
  <c r="F17" i="8"/>
  <c r="E17" i="8"/>
  <c r="K16" i="8"/>
  <c r="J16" i="8"/>
  <c r="F16" i="8"/>
  <c r="E16" i="8"/>
  <c r="K15" i="8"/>
  <c r="J15" i="8"/>
  <c r="F15" i="8"/>
  <c r="E15" i="8"/>
  <c r="K14" i="8"/>
  <c r="J14" i="8"/>
  <c r="F14" i="8"/>
  <c r="E14" i="8"/>
  <c r="K13" i="8"/>
  <c r="J13" i="8"/>
  <c r="F13" i="8"/>
  <c r="E13" i="8"/>
  <c r="K12" i="8"/>
  <c r="J12" i="8"/>
  <c r="F12" i="8"/>
  <c r="E12" i="8"/>
  <c r="K11" i="8"/>
  <c r="J11" i="8"/>
  <c r="F11" i="8"/>
  <c r="E11" i="8"/>
  <c r="K10" i="8"/>
  <c r="J10" i="8"/>
  <c r="F10" i="8"/>
  <c r="E10" i="8"/>
  <c r="K9" i="8"/>
  <c r="J9" i="8"/>
  <c r="F9" i="8"/>
  <c r="E9" i="8"/>
  <c r="K8" i="8"/>
  <c r="J8" i="8"/>
  <c r="B8" i="8"/>
  <c r="E8" i="8" s="1"/>
  <c r="K6" i="8"/>
  <c r="J6" i="8"/>
  <c r="K5" i="8"/>
  <c r="J5" i="8"/>
  <c r="K96" i="7"/>
  <c r="J96" i="7"/>
  <c r="F96" i="7"/>
  <c r="E96" i="7"/>
  <c r="K94" i="7"/>
  <c r="J94" i="7"/>
  <c r="F94" i="7"/>
  <c r="E94" i="7"/>
  <c r="K93" i="7"/>
  <c r="J93" i="7"/>
  <c r="F93" i="7"/>
  <c r="E93" i="7"/>
  <c r="K92" i="7"/>
  <c r="J92" i="7"/>
  <c r="F92" i="7"/>
  <c r="E92" i="7"/>
  <c r="K91" i="7"/>
  <c r="J91" i="7"/>
  <c r="B91" i="7"/>
  <c r="F91" i="7" s="1"/>
  <c r="K89" i="7"/>
  <c r="J89" i="7"/>
  <c r="F89" i="7"/>
  <c r="E89" i="7"/>
  <c r="K88" i="7"/>
  <c r="J88" i="7"/>
  <c r="F88" i="7"/>
  <c r="E88" i="7"/>
  <c r="K87" i="7"/>
  <c r="J87" i="7"/>
  <c r="F87" i="7"/>
  <c r="E87" i="7"/>
  <c r="K86" i="7"/>
  <c r="J86" i="7"/>
  <c r="F86" i="7"/>
  <c r="E86" i="7"/>
  <c r="K85" i="7"/>
  <c r="J85" i="7"/>
  <c r="F85" i="7"/>
  <c r="E85" i="7"/>
  <c r="K84" i="7"/>
  <c r="J84" i="7"/>
  <c r="F84" i="7"/>
  <c r="E84" i="7"/>
  <c r="K83" i="7"/>
  <c r="J83" i="7"/>
  <c r="F83" i="7"/>
  <c r="E83" i="7"/>
  <c r="K82" i="7"/>
  <c r="J82" i="7"/>
  <c r="F82" i="7"/>
  <c r="E82" i="7"/>
  <c r="K81" i="7"/>
  <c r="J81" i="7"/>
  <c r="F81" i="7"/>
  <c r="E81" i="7"/>
  <c r="K80" i="7"/>
  <c r="J80" i="7"/>
  <c r="F80" i="7"/>
  <c r="E80" i="7"/>
  <c r="K79" i="7"/>
  <c r="J79" i="7"/>
  <c r="B79" i="7"/>
  <c r="F79" i="7" s="1"/>
  <c r="K77" i="7"/>
  <c r="J77" i="7"/>
  <c r="F77" i="7"/>
  <c r="E77" i="7"/>
  <c r="K76" i="7"/>
  <c r="J76" i="7"/>
  <c r="F76" i="7"/>
  <c r="E76" i="7"/>
  <c r="K75" i="7"/>
  <c r="J75" i="7"/>
  <c r="F75" i="7"/>
  <c r="E75" i="7"/>
  <c r="K74" i="7"/>
  <c r="J74" i="7"/>
  <c r="F74" i="7"/>
  <c r="E74" i="7"/>
  <c r="K73" i="7"/>
  <c r="J73" i="7"/>
  <c r="F73" i="7"/>
  <c r="E73" i="7"/>
  <c r="K72" i="7"/>
  <c r="J72" i="7"/>
  <c r="F72" i="7"/>
  <c r="E72" i="7"/>
  <c r="K71" i="7"/>
  <c r="J71" i="7"/>
  <c r="F71" i="7"/>
  <c r="E71" i="7"/>
  <c r="K70" i="7"/>
  <c r="J70" i="7"/>
  <c r="F70" i="7"/>
  <c r="E70" i="7"/>
  <c r="K69" i="7"/>
  <c r="J69" i="7"/>
  <c r="F69" i="7"/>
  <c r="E69" i="7"/>
  <c r="K68" i="7"/>
  <c r="J68" i="7"/>
  <c r="F68" i="7"/>
  <c r="E68" i="7"/>
  <c r="K67" i="7"/>
  <c r="J67" i="7"/>
  <c r="F67" i="7"/>
  <c r="E67" i="7"/>
  <c r="K65" i="7"/>
  <c r="J65" i="7"/>
  <c r="F65" i="7"/>
  <c r="E65" i="7"/>
  <c r="K64" i="7"/>
  <c r="J64" i="7"/>
  <c r="F64" i="7"/>
  <c r="E64" i="7"/>
  <c r="K63" i="7"/>
  <c r="J63" i="7"/>
  <c r="F63" i="7"/>
  <c r="E63" i="7"/>
  <c r="K62" i="7"/>
  <c r="J62" i="7"/>
  <c r="F62" i="7"/>
  <c r="E62" i="7"/>
  <c r="K60" i="7"/>
  <c r="J60" i="7"/>
  <c r="F60" i="7"/>
  <c r="E60" i="7"/>
  <c r="K59" i="7"/>
  <c r="J59" i="7"/>
  <c r="F59" i="7"/>
  <c r="E59" i="7"/>
  <c r="K58" i="7"/>
  <c r="J58" i="7"/>
  <c r="F58" i="7"/>
  <c r="E58" i="7"/>
  <c r="K57" i="7"/>
  <c r="J57" i="7"/>
  <c r="F57" i="7"/>
  <c r="E57" i="7"/>
  <c r="K56" i="7"/>
  <c r="J56" i="7"/>
  <c r="F56" i="7"/>
  <c r="E56" i="7"/>
  <c r="K55" i="7"/>
  <c r="J55" i="7"/>
  <c r="F55" i="7"/>
  <c r="E55" i="7"/>
  <c r="K54" i="7"/>
  <c r="J54" i="7"/>
  <c r="F54" i="7"/>
  <c r="E54" i="7"/>
  <c r="K53" i="7"/>
  <c r="J53" i="7"/>
  <c r="B53" i="7"/>
  <c r="F53" i="7" s="1"/>
  <c r="K51" i="7"/>
  <c r="J51" i="7"/>
  <c r="F51" i="7"/>
  <c r="E51" i="7"/>
  <c r="K50" i="7"/>
  <c r="J50" i="7"/>
  <c r="F50" i="7"/>
  <c r="E50" i="7"/>
  <c r="K49" i="7"/>
  <c r="J49" i="7"/>
  <c r="F49" i="7"/>
  <c r="E49" i="7"/>
  <c r="K48" i="7"/>
  <c r="J48" i="7"/>
  <c r="F48" i="7"/>
  <c r="E48" i="7"/>
  <c r="K47" i="7"/>
  <c r="J47" i="7"/>
  <c r="F47" i="7"/>
  <c r="E47" i="7"/>
  <c r="K46" i="7"/>
  <c r="J46" i="7"/>
  <c r="F46" i="7"/>
  <c r="E46" i="7"/>
  <c r="K45" i="7"/>
  <c r="J45" i="7"/>
  <c r="F45" i="7"/>
  <c r="E45" i="7"/>
  <c r="K44" i="7"/>
  <c r="J44" i="7"/>
  <c r="F44" i="7"/>
  <c r="E44" i="7"/>
  <c r="K43" i="7"/>
  <c r="J43" i="7"/>
  <c r="F43" i="7"/>
  <c r="E43" i="7"/>
  <c r="K42" i="7"/>
  <c r="J42" i="7"/>
  <c r="F42" i="7"/>
  <c r="E42" i="7"/>
  <c r="K41" i="7"/>
  <c r="J41" i="7"/>
  <c r="F41" i="7"/>
  <c r="E41" i="7"/>
  <c r="K40" i="7"/>
  <c r="J40" i="7"/>
  <c r="F40" i="7"/>
  <c r="E40" i="7"/>
  <c r="K39" i="7"/>
  <c r="J39" i="7"/>
  <c r="F39" i="7"/>
  <c r="E39" i="7"/>
  <c r="K38" i="7"/>
  <c r="J38" i="7"/>
  <c r="F38" i="7"/>
  <c r="E38" i="7"/>
  <c r="K37" i="7"/>
  <c r="J37" i="7"/>
  <c r="F37" i="7"/>
  <c r="E37" i="7"/>
  <c r="K36" i="7"/>
  <c r="J36" i="7"/>
  <c r="F36" i="7"/>
  <c r="E36" i="7"/>
  <c r="K35" i="7"/>
  <c r="J35" i="7"/>
  <c r="K33" i="7"/>
  <c r="J33" i="7"/>
  <c r="F33" i="7"/>
  <c r="E33" i="7"/>
  <c r="K32" i="7"/>
  <c r="J32" i="7"/>
  <c r="F32" i="7"/>
  <c r="E32" i="7"/>
  <c r="K31" i="7"/>
  <c r="J31" i="7"/>
  <c r="F31" i="7"/>
  <c r="E31" i="7"/>
  <c r="K30" i="7"/>
  <c r="J30" i="7"/>
  <c r="F30" i="7"/>
  <c r="E30" i="7"/>
  <c r="K29" i="7"/>
  <c r="J29" i="7"/>
  <c r="F29" i="7"/>
  <c r="E29" i="7"/>
  <c r="K28" i="7"/>
  <c r="J28" i="7"/>
  <c r="F28" i="7"/>
  <c r="E28" i="7"/>
  <c r="K27" i="7"/>
  <c r="J27" i="7"/>
  <c r="B27" i="7"/>
  <c r="F27" i="7" s="1"/>
  <c r="K25" i="7"/>
  <c r="J25" i="7"/>
  <c r="F25" i="7"/>
  <c r="E25" i="7"/>
  <c r="K24" i="7"/>
  <c r="J24" i="7"/>
  <c r="F24" i="7"/>
  <c r="E24" i="7"/>
  <c r="K23" i="7"/>
  <c r="J23" i="7"/>
  <c r="F23" i="7"/>
  <c r="E23" i="7"/>
  <c r="K22" i="7"/>
  <c r="J22" i="7"/>
  <c r="F22" i="7"/>
  <c r="E22" i="7"/>
  <c r="K21" i="7"/>
  <c r="J21" i="7"/>
  <c r="F21" i="7"/>
  <c r="E21" i="7"/>
  <c r="K19" i="7"/>
  <c r="J19" i="7"/>
  <c r="F19" i="7"/>
  <c r="E19" i="7"/>
  <c r="K18" i="7"/>
  <c r="J18" i="7"/>
  <c r="F18" i="7"/>
  <c r="E18" i="7"/>
  <c r="K17" i="7"/>
  <c r="J17" i="7"/>
  <c r="F17" i="7"/>
  <c r="E17" i="7"/>
  <c r="K16" i="7"/>
  <c r="J16" i="7"/>
  <c r="F16" i="7"/>
  <c r="E16" i="7"/>
  <c r="K15" i="7"/>
  <c r="J15" i="7"/>
  <c r="F15" i="7"/>
  <c r="E15" i="7"/>
  <c r="K14" i="7"/>
  <c r="J14" i="7"/>
  <c r="F14" i="7"/>
  <c r="E14" i="7"/>
  <c r="K13" i="7"/>
  <c r="J13" i="7"/>
  <c r="F13" i="7"/>
  <c r="E13" i="7"/>
  <c r="K12" i="7"/>
  <c r="J12" i="7"/>
  <c r="F12" i="7"/>
  <c r="E12" i="7"/>
  <c r="K11" i="7"/>
  <c r="J11" i="7"/>
  <c r="F11" i="7"/>
  <c r="E11" i="7"/>
  <c r="K10" i="7"/>
  <c r="J10" i="7"/>
  <c r="F10" i="7"/>
  <c r="E10" i="7"/>
  <c r="K9" i="7"/>
  <c r="J9" i="7"/>
  <c r="F9" i="7"/>
  <c r="E9" i="7"/>
  <c r="K8" i="7"/>
  <c r="J8" i="7"/>
  <c r="B8" i="7"/>
  <c r="E8" i="7" s="1"/>
  <c r="K6" i="7"/>
  <c r="J6" i="7"/>
  <c r="K5" i="7"/>
  <c r="J5" i="7"/>
  <c r="K96" i="6"/>
  <c r="J96" i="6"/>
  <c r="F96" i="6"/>
  <c r="E96" i="6"/>
  <c r="K94" i="6"/>
  <c r="J94" i="6"/>
  <c r="F94" i="6"/>
  <c r="E94" i="6"/>
  <c r="K93" i="6"/>
  <c r="J93" i="6"/>
  <c r="F93" i="6"/>
  <c r="E93" i="6"/>
  <c r="K92" i="6"/>
  <c r="J92" i="6"/>
  <c r="F92" i="6"/>
  <c r="E92" i="6"/>
  <c r="K91" i="6"/>
  <c r="J91" i="6"/>
  <c r="B91" i="6"/>
  <c r="F91" i="6" s="1"/>
  <c r="K89" i="6"/>
  <c r="J89" i="6"/>
  <c r="F89" i="6"/>
  <c r="E89" i="6"/>
  <c r="K88" i="6"/>
  <c r="J88" i="6"/>
  <c r="F88" i="6"/>
  <c r="E88" i="6"/>
  <c r="K87" i="6"/>
  <c r="J87" i="6"/>
  <c r="F87" i="6"/>
  <c r="E87" i="6"/>
  <c r="K86" i="6"/>
  <c r="J86" i="6"/>
  <c r="F86" i="6"/>
  <c r="E86" i="6"/>
  <c r="K85" i="6"/>
  <c r="J85" i="6"/>
  <c r="F85" i="6"/>
  <c r="E85" i="6"/>
  <c r="K84" i="6"/>
  <c r="J84" i="6"/>
  <c r="F84" i="6"/>
  <c r="E84" i="6"/>
  <c r="K83" i="6"/>
  <c r="J83" i="6"/>
  <c r="F83" i="6"/>
  <c r="E83" i="6"/>
  <c r="K82" i="6"/>
  <c r="J82" i="6"/>
  <c r="F82" i="6"/>
  <c r="E82" i="6"/>
  <c r="K81" i="6"/>
  <c r="J81" i="6"/>
  <c r="F81" i="6"/>
  <c r="E81" i="6"/>
  <c r="K80" i="6"/>
  <c r="J80" i="6"/>
  <c r="F80" i="6"/>
  <c r="E80" i="6"/>
  <c r="K79" i="6"/>
  <c r="J79" i="6"/>
  <c r="B79" i="6"/>
  <c r="F79" i="6" s="1"/>
  <c r="K77" i="6"/>
  <c r="J77" i="6"/>
  <c r="F77" i="6"/>
  <c r="E77" i="6"/>
  <c r="K76" i="6"/>
  <c r="J76" i="6"/>
  <c r="F76" i="6"/>
  <c r="E76" i="6"/>
  <c r="K75" i="6"/>
  <c r="J75" i="6"/>
  <c r="F75" i="6"/>
  <c r="E75" i="6"/>
  <c r="K74" i="6"/>
  <c r="J74" i="6"/>
  <c r="F74" i="6"/>
  <c r="E74" i="6"/>
  <c r="K73" i="6"/>
  <c r="J73" i="6"/>
  <c r="F73" i="6"/>
  <c r="E73" i="6"/>
  <c r="K72" i="6"/>
  <c r="J72" i="6"/>
  <c r="F72" i="6"/>
  <c r="E72" i="6"/>
  <c r="K71" i="6"/>
  <c r="J71" i="6"/>
  <c r="F71" i="6"/>
  <c r="E71" i="6"/>
  <c r="K70" i="6"/>
  <c r="J70" i="6"/>
  <c r="F70" i="6"/>
  <c r="E70" i="6"/>
  <c r="K69" i="6"/>
  <c r="J69" i="6"/>
  <c r="F69" i="6"/>
  <c r="E69" i="6"/>
  <c r="K68" i="6"/>
  <c r="J68" i="6"/>
  <c r="F68" i="6"/>
  <c r="E68" i="6"/>
  <c r="K67" i="6"/>
  <c r="J67" i="6"/>
  <c r="F67" i="6"/>
  <c r="E67" i="6"/>
  <c r="K65" i="6"/>
  <c r="J65" i="6"/>
  <c r="F65" i="6"/>
  <c r="E65" i="6"/>
  <c r="K64" i="6"/>
  <c r="J64" i="6"/>
  <c r="F64" i="6"/>
  <c r="E64" i="6"/>
  <c r="K63" i="6"/>
  <c r="J63" i="6"/>
  <c r="F63" i="6"/>
  <c r="E63" i="6"/>
  <c r="K62" i="6"/>
  <c r="J62" i="6"/>
  <c r="F62" i="6"/>
  <c r="E62" i="6"/>
  <c r="K60" i="6"/>
  <c r="J60" i="6"/>
  <c r="F60" i="6"/>
  <c r="E60" i="6"/>
  <c r="K59" i="6"/>
  <c r="J59" i="6"/>
  <c r="F59" i="6"/>
  <c r="E59" i="6"/>
  <c r="K58" i="6"/>
  <c r="J58" i="6"/>
  <c r="F58" i="6"/>
  <c r="E58" i="6"/>
  <c r="K57" i="6"/>
  <c r="J57" i="6"/>
  <c r="F57" i="6"/>
  <c r="E57" i="6"/>
  <c r="K56" i="6"/>
  <c r="J56" i="6"/>
  <c r="F56" i="6"/>
  <c r="E56" i="6"/>
  <c r="K55" i="6"/>
  <c r="J55" i="6"/>
  <c r="F55" i="6"/>
  <c r="E55" i="6"/>
  <c r="K54" i="6"/>
  <c r="J54" i="6"/>
  <c r="F54" i="6"/>
  <c r="E54" i="6"/>
  <c r="K53" i="6"/>
  <c r="J53" i="6"/>
  <c r="B53" i="6"/>
  <c r="F53" i="6" s="1"/>
  <c r="K51" i="6"/>
  <c r="J51" i="6"/>
  <c r="F51" i="6"/>
  <c r="E51" i="6"/>
  <c r="K50" i="6"/>
  <c r="J50" i="6"/>
  <c r="F50" i="6"/>
  <c r="E50" i="6"/>
  <c r="K49" i="6"/>
  <c r="J49" i="6"/>
  <c r="F49" i="6"/>
  <c r="E49" i="6"/>
  <c r="K48" i="6"/>
  <c r="J48" i="6"/>
  <c r="F48" i="6"/>
  <c r="E48" i="6"/>
  <c r="K47" i="6"/>
  <c r="J47" i="6"/>
  <c r="F47" i="6"/>
  <c r="E47" i="6"/>
  <c r="K46" i="6"/>
  <c r="J46" i="6"/>
  <c r="F46" i="6"/>
  <c r="E46" i="6"/>
  <c r="K45" i="6"/>
  <c r="J45" i="6"/>
  <c r="F45" i="6"/>
  <c r="E45" i="6"/>
  <c r="K44" i="6"/>
  <c r="J44" i="6"/>
  <c r="F44" i="6"/>
  <c r="E44" i="6"/>
  <c r="K43" i="6"/>
  <c r="J43" i="6"/>
  <c r="F43" i="6"/>
  <c r="E43" i="6"/>
  <c r="K42" i="6"/>
  <c r="J42" i="6"/>
  <c r="F42" i="6"/>
  <c r="E42" i="6"/>
  <c r="K41" i="6"/>
  <c r="J41" i="6"/>
  <c r="F41" i="6"/>
  <c r="E41" i="6"/>
  <c r="K40" i="6"/>
  <c r="J40" i="6"/>
  <c r="F40" i="6"/>
  <c r="E40" i="6"/>
  <c r="K39" i="6"/>
  <c r="J39" i="6"/>
  <c r="F39" i="6"/>
  <c r="E39" i="6"/>
  <c r="K38" i="6"/>
  <c r="J38" i="6"/>
  <c r="F38" i="6"/>
  <c r="E38" i="6"/>
  <c r="K37" i="6"/>
  <c r="J37" i="6"/>
  <c r="F37" i="6"/>
  <c r="E37" i="6"/>
  <c r="K36" i="6"/>
  <c r="J36" i="6"/>
  <c r="F36" i="6"/>
  <c r="E36" i="6"/>
  <c r="K35" i="6"/>
  <c r="J35" i="6"/>
  <c r="K33" i="6"/>
  <c r="J33" i="6"/>
  <c r="F33" i="6"/>
  <c r="E33" i="6"/>
  <c r="K32" i="6"/>
  <c r="J32" i="6"/>
  <c r="F32" i="6"/>
  <c r="E32" i="6"/>
  <c r="K31" i="6"/>
  <c r="J31" i="6"/>
  <c r="F31" i="6"/>
  <c r="E31" i="6"/>
  <c r="K30" i="6"/>
  <c r="J30" i="6"/>
  <c r="F30" i="6"/>
  <c r="E30" i="6"/>
  <c r="K29" i="6"/>
  <c r="J29" i="6"/>
  <c r="F29" i="6"/>
  <c r="E29" i="6"/>
  <c r="K28" i="6"/>
  <c r="J28" i="6"/>
  <c r="F28" i="6"/>
  <c r="E28" i="6"/>
  <c r="K27" i="6"/>
  <c r="J27" i="6"/>
  <c r="B27" i="6"/>
  <c r="F27" i="6" s="1"/>
  <c r="K25" i="6"/>
  <c r="J25" i="6"/>
  <c r="F25" i="6"/>
  <c r="E25" i="6"/>
  <c r="K24" i="6"/>
  <c r="J24" i="6"/>
  <c r="F24" i="6"/>
  <c r="E24" i="6"/>
  <c r="K23" i="6"/>
  <c r="J23" i="6"/>
  <c r="F23" i="6"/>
  <c r="E23" i="6"/>
  <c r="K22" i="6"/>
  <c r="J22" i="6"/>
  <c r="F22" i="6"/>
  <c r="E22" i="6"/>
  <c r="K21" i="6"/>
  <c r="J21" i="6"/>
  <c r="F21" i="6"/>
  <c r="E21" i="6"/>
  <c r="K19" i="6"/>
  <c r="J19" i="6"/>
  <c r="F19" i="6"/>
  <c r="E19" i="6"/>
  <c r="K18" i="6"/>
  <c r="J18" i="6"/>
  <c r="F18" i="6"/>
  <c r="E18" i="6"/>
  <c r="K17" i="6"/>
  <c r="J17" i="6"/>
  <c r="F17" i="6"/>
  <c r="E17" i="6"/>
  <c r="K16" i="6"/>
  <c r="J16" i="6"/>
  <c r="F16" i="6"/>
  <c r="E16" i="6"/>
  <c r="K15" i="6"/>
  <c r="J15" i="6"/>
  <c r="F15" i="6"/>
  <c r="E15" i="6"/>
  <c r="K14" i="6"/>
  <c r="J14" i="6"/>
  <c r="F14" i="6"/>
  <c r="E14" i="6"/>
  <c r="K13" i="6"/>
  <c r="J13" i="6"/>
  <c r="F13" i="6"/>
  <c r="E13" i="6"/>
  <c r="K12" i="6"/>
  <c r="J12" i="6"/>
  <c r="F12" i="6"/>
  <c r="E12" i="6"/>
  <c r="K11" i="6"/>
  <c r="J11" i="6"/>
  <c r="F11" i="6"/>
  <c r="E11" i="6"/>
  <c r="K10" i="6"/>
  <c r="J10" i="6"/>
  <c r="F10" i="6"/>
  <c r="E10" i="6"/>
  <c r="K9" i="6"/>
  <c r="J9" i="6"/>
  <c r="F9" i="6"/>
  <c r="E9" i="6"/>
  <c r="K8" i="6"/>
  <c r="J8" i="6"/>
  <c r="B8" i="6"/>
  <c r="E8" i="6" s="1"/>
  <c r="K6" i="6"/>
  <c r="J6" i="6"/>
  <c r="B6" i="6"/>
  <c r="F6" i="6" s="1"/>
  <c r="K5" i="6"/>
  <c r="J5" i="6"/>
  <c r="K96" i="5"/>
  <c r="J96" i="5"/>
  <c r="F96" i="5"/>
  <c r="E96" i="5"/>
  <c r="K94" i="5"/>
  <c r="J94" i="5"/>
  <c r="F94" i="5"/>
  <c r="E94" i="5"/>
  <c r="K93" i="5"/>
  <c r="J93" i="5"/>
  <c r="F93" i="5"/>
  <c r="E93" i="5"/>
  <c r="K92" i="5"/>
  <c r="J92" i="5"/>
  <c r="F92" i="5"/>
  <c r="E92" i="5"/>
  <c r="K91" i="5"/>
  <c r="J91" i="5"/>
  <c r="B91" i="5"/>
  <c r="F91" i="5" s="1"/>
  <c r="K89" i="5"/>
  <c r="J89" i="5"/>
  <c r="F89" i="5"/>
  <c r="E89" i="5"/>
  <c r="K88" i="5"/>
  <c r="J88" i="5"/>
  <c r="F88" i="5"/>
  <c r="E88" i="5"/>
  <c r="K87" i="5"/>
  <c r="J87" i="5"/>
  <c r="F87" i="5"/>
  <c r="E87" i="5"/>
  <c r="K86" i="5"/>
  <c r="J86" i="5"/>
  <c r="F86" i="5"/>
  <c r="E86" i="5"/>
  <c r="K85" i="5"/>
  <c r="J85" i="5"/>
  <c r="F85" i="5"/>
  <c r="E85" i="5"/>
  <c r="K84" i="5"/>
  <c r="J84" i="5"/>
  <c r="F84" i="5"/>
  <c r="E84" i="5"/>
  <c r="K83" i="5"/>
  <c r="J83" i="5"/>
  <c r="F83" i="5"/>
  <c r="E83" i="5"/>
  <c r="K82" i="5"/>
  <c r="J82" i="5"/>
  <c r="F82" i="5"/>
  <c r="E82" i="5"/>
  <c r="K81" i="5"/>
  <c r="J81" i="5"/>
  <c r="F81" i="5"/>
  <c r="E81" i="5"/>
  <c r="K80" i="5"/>
  <c r="J80" i="5"/>
  <c r="F80" i="5"/>
  <c r="E80" i="5"/>
  <c r="K79" i="5"/>
  <c r="J79" i="5"/>
  <c r="B79" i="5"/>
  <c r="E79" i="5" s="1"/>
  <c r="K77" i="5"/>
  <c r="J77" i="5"/>
  <c r="F77" i="5"/>
  <c r="E77" i="5"/>
  <c r="K76" i="5"/>
  <c r="J76" i="5"/>
  <c r="F76" i="5"/>
  <c r="E76" i="5"/>
  <c r="K75" i="5"/>
  <c r="J75" i="5"/>
  <c r="F75" i="5"/>
  <c r="E75" i="5"/>
  <c r="K74" i="5"/>
  <c r="J74" i="5"/>
  <c r="F74" i="5"/>
  <c r="E74" i="5"/>
  <c r="K73" i="5"/>
  <c r="J73" i="5"/>
  <c r="F73" i="5"/>
  <c r="E73" i="5"/>
  <c r="K72" i="5"/>
  <c r="J72" i="5"/>
  <c r="F72" i="5"/>
  <c r="E72" i="5"/>
  <c r="K71" i="5"/>
  <c r="J71" i="5"/>
  <c r="F71" i="5"/>
  <c r="E71" i="5"/>
  <c r="K70" i="5"/>
  <c r="J70" i="5"/>
  <c r="F70" i="5"/>
  <c r="E70" i="5"/>
  <c r="K69" i="5"/>
  <c r="J69" i="5"/>
  <c r="F69" i="5"/>
  <c r="E69" i="5"/>
  <c r="K68" i="5"/>
  <c r="J68" i="5"/>
  <c r="F68" i="5"/>
  <c r="E68" i="5"/>
  <c r="K67" i="5"/>
  <c r="J67" i="5"/>
  <c r="F67" i="5"/>
  <c r="E67" i="5"/>
  <c r="K65" i="5"/>
  <c r="J65" i="5"/>
  <c r="F65" i="5"/>
  <c r="E65" i="5"/>
  <c r="K64" i="5"/>
  <c r="J64" i="5"/>
  <c r="F64" i="5"/>
  <c r="E64" i="5"/>
  <c r="K63" i="5"/>
  <c r="J63" i="5"/>
  <c r="F63" i="5"/>
  <c r="E63" i="5"/>
  <c r="K62" i="5"/>
  <c r="J62" i="5"/>
  <c r="F62" i="5"/>
  <c r="E62" i="5"/>
  <c r="K60" i="5"/>
  <c r="J60" i="5"/>
  <c r="F60" i="5"/>
  <c r="E60" i="5"/>
  <c r="K59" i="5"/>
  <c r="J59" i="5"/>
  <c r="F59" i="5"/>
  <c r="E59" i="5"/>
  <c r="K58" i="5"/>
  <c r="J58" i="5"/>
  <c r="F58" i="5"/>
  <c r="E58" i="5"/>
  <c r="K57" i="5"/>
  <c r="J57" i="5"/>
  <c r="F57" i="5"/>
  <c r="E57" i="5"/>
  <c r="K56" i="5"/>
  <c r="J56" i="5"/>
  <c r="F56" i="5"/>
  <c r="E56" i="5"/>
  <c r="K55" i="5"/>
  <c r="J55" i="5"/>
  <c r="F55" i="5"/>
  <c r="E55" i="5"/>
  <c r="K54" i="5"/>
  <c r="J54" i="5"/>
  <c r="F54" i="5"/>
  <c r="E54" i="5"/>
  <c r="K53" i="5"/>
  <c r="J53" i="5"/>
  <c r="B53" i="5"/>
  <c r="F53" i="5" s="1"/>
  <c r="K51" i="5"/>
  <c r="J51" i="5"/>
  <c r="F51" i="5"/>
  <c r="E51" i="5"/>
  <c r="K50" i="5"/>
  <c r="J50" i="5"/>
  <c r="F50" i="5"/>
  <c r="E50" i="5"/>
  <c r="K49" i="5"/>
  <c r="J49" i="5"/>
  <c r="F49" i="5"/>
  <c r="E49" i="5"/>
  <c r="K48" i="5"/>
  <c r="J48" i="5"/>
  <c r="F48" i="5"/>
  <c r="E48" i="5"/>
  <c r="K47" i="5"/>
  <c r="J47" i="5"/>
  <c r="F47" i="5"/>
  <c r="E47" i="5"/>
  <c r="K46" i="5"/>
  <c r="J46" i="5"/>
  <c r="F46" i="5"/>
  <c r="E46" i="5"/>
  <c r="K45" i="5"/>
  <c r="J45" i="5"/>
  <c r="F45" i="5"/>
  <c r="E45" i="5"/>
  <c r="K44" i="5"/>
  <c r="J44" i="5"/>
  <c r="F44" i="5"/>
  <c r="E44" i="5"/>
  <c r="K43" i="5"/>
  <c r="J43" i="5"/>
  <c r="F43" i="5"/>
  <c r="E43" i="5"/>
  <c r="K42" i="5"/>
  <c r="J42" i="5"/>
  <c r="F42" i="5"/>
  <c r="E42" i="5"/>
  <c r="K41" i="5"/>
  <c r="J41" i="5"/>
  <c r="F41" i="5"/>
  <c r="E41" i="5"/>
  <c r="K40" i="5"/>
  <c r="J40" i="5"/>
  <c r="F40" i="5"/>
  <c r="E40" i="5"/>
  <c r="K39" i="5"/>
  <c r="J39" i="5"/>
  <c r="F39" i="5"/>
  <c r="E39" i="5"/>
  <c r="K38" i="5"/>
  <c r="J38" i="5"/>
  <c r="F38" i="5"/>
  <c r="E38" i="5"/>
  <c r="K37" i="5"/>
  <c r="J37" i="5"/>
  <c r="F37" i="5"/>
  <c r="E37" i="5"/>
  <c r="K36" i="5"/>
  <c r="J36" i="5"/>
  <c r="F36" i="5"/>
  <c r="E36" i="5"/>
  <c r="K35" i="5"/>
  <c r="J35" i="5"/>
  <c r="K33" i="5"/>
  <c r="J33" i="5"/>
  <c r="F33" i="5"/>
  <c r="E33" i="5"/>
  <c r="K32" i="5"/>
  <c r="J32" i="5"/>
  <c r="F32" i="5"/>
  <c r="E32" i="5"/>
  <c r="K31" i="5"/>
  <c r="J31" i="5"/>
  <c r="F31" i="5"/>
  <c r="E31" i="5"/>
  <c r="K30" i="5"/>
  <c r="J30" i="5"/>
  <c r="F30" i="5"/>
  <c r="E30" i="5"/>
  <c r="K29" i="5"/>
  <c r="J29" i="5"/>
  <c r="F29" i="5"/>
  <c r="E29" i="5"/>
  <c r="K28" i="5"/>
  <c r="J28" i="5"/>
  <c r="F28" i="5"/>
  <c r="E28" i="5"/>
  <c r="K27" i="5"/>
  <c r="J27" i="5"/>
  <c r="B27" i="5"/>
  <c r="F27" i="5" s="1"/>
  <c r="K25" i="5"/>
  <c r="J25" i="5"/>
  <c r="F25" i="5"/>
  <c r="E25" i="5"/>
  <c r="K24" i="5"/>
  <c r="J24" i="5"/>
  <c r="F24" i="5"/>
  <c r="E24" i="5"/>
  <c r="K23" i="5"/>
  <c r="J23" i="5"/>
  <c r="F23" i="5"/>
  <c r="E23" i="5"/>
  <c r="K22" i="5"/>
  <c r="J22" i="5"/>
  <c r="F22" i="5"/>
  <c r="E22" i="5"/>
  <c r="K21" i="5"/>
  <c r="J21" i="5"/>
  <c r="F21" i="5"/>
  <c r="E21" i="5"/>
  <c r="K19" i="5"/>
  <c r="J19" i="5"/>
  <c r="F19" i="5"/>
  <c r="E19" i="5"/>
  <c r="K18" i="5"/>
  <c r="J18" i="5"/>
  <c r="F18" i="5"/>
  <c r="E18" i="5"/>
  <c r="K17" i="5"/>
  <c r="J17" i="5"/>
  <c r="F17" i="5"/>
  <c r="E17" i="5"/>
  <c r="K16" i="5"/>
  <c r="J16" i="5"/>
  <c r="F16" i="5"/>
  <c r="E16" i="5"/>
  <c r="K15" i="5"/>
  <c r="J15" i="5"/>
  <c r="F15" i="5"/>
  <c r="E15" i="5"/>
  <c r="K14" i="5"/>
  <c r="J14" i="5"/>
  <c r="F14" i="5"/>
  <c r="E14" i="5"/>
  <c r="K13" i="5"/>
  <c r="J13" i="5"/>
  <c r="F13" i="5"/>
  <c r="E13" i="5"/>
  <c r="K12" i="5"/>
  <c r="J12" i="5"/>
  <c r="F12" i="5"/>
  <c r="E12" i="5"/>
  <c r="K11" i="5"/>
  <c r="J11" i="5"/>
  <c r="F11" i="5"/>
  <c r="E11" i="5"/>
  <c r="K10" i="5"/>
  <c r="J10" i="5"/>
  <c r="F10" i="5"/>
  <c r="E10" i="5"/>
  <c r="K9" i="5"/>
  <c r="J9" i="5"/>
  <c r="F9" i="5"/>
  <c r="E9" i="5"/>
  <c r="K8" i="5"/>
  <c r="J8" i="5"/>
  <c r="B8" i="5"/>
  <c r="F8" i="5" s="1"/>
  <c r="K6" i="5"/>
  <c r="J6" i="5"/>
  <c r="K5" i="5"/>
  <c r="J5" i="5"/>
  <c r="K96" i="4"/>
  <c r="J96" i="4"/>
  <c r="F96" i="4"/>
  <c r="E96" i="4"/>
  <c r="K94" i="4"/>
  <c r="J94" i="4"/>
  <c r="F94" i="4"/>
  <c r="E94" i="4"/>
  <c r="K93" i="4"/>
  <c r="J93" i="4"/>
  <c r="F93" i="4"/>
  <c r="E93" i="4"/>
  <c r="K92" i="4"/>
  <c r="J92" i="4"/>
  <c r="F92" i="4"/>
  <c r="E92" i="4"/>
  <c r="K91" i="4"/>
  <c r="J91" i="4"/>
  <c r="B91" i="4"/>
  <c r="F91" i="4" s="1"/>
  <c r="K89" i="4"/>
  <c r="J89" i="4"/>
  <c r="F89" i="4"/>
  <c r="E89" i="4"/>
  <c r="K88" i="4"/>
  <c r="J88" i="4"/>
  <c r="F88" i="4"/>
  <c r="E88" i="4"/>
  <c r="K87" i="4"/>
  <c r="J87" i="4"/>
  <c r="F87" i="4"/>
  <c r="E87" i="4"/>
  <c r="K86" i="4"/>
  <c r="J86" i="4"/>
  <c r="F86" i="4"/>
  <c r="E86" i="4"/>
  <c r="K85" i="4"/>
  <c r="J85" i="4"/>
  <c r="F85" i="4"/>
  <c r="E85" i="4"/>
  <c r="K84" i="4"/>
  <c r="J84" i="4"/>
  <c r="F84" i="4"/>
  <c r="E84" i="4"/>
  <c r="K83" i="4"/>
  <c r="J83" i="4"/>
  <c r="F83" i="4"/>
  <c r="E83" i="4"/>
  <c r="K82" i="4"/>
  <c r="J82" i="4"/>
  <c r="F82" i="4"/>
  <c r="E82" i="4"/>
  <c r="K81" i="4"/>
  <c r="J81" i="4"/>
  <c r="F81" i="4"/>
  <c r="E81" i="4"/>
  <c r="K80" i="4"/>
  <c r="J80" i="4"/>
  <c r="F80" i="4"/>
  <c r="E80" i="4"/>
  <c r="K79" i="4"/>
  <c r="J79" i="4"/>
  <c r="B79" i="4"/>
  <c r="F79" i="4" s="1"/>
  <c r="K77" i="4"/>
  <c r="J77" i="4"/>
  <c r="F77" i="4"/>
  <c r="E77" i="4"/>
  <c r="K76" i="4"/>
  <c r="J76" i="4"/>
  <c r="F76" i="4"/>
  <c r="E76" i="4"/>
  <c r="K75" i="4"/>
  <c r="J75" i="4"/>
  <c r="F75" i="4"/>
  <c r="E75" i="4"/>
  <c r="K74" i="4"/>
  <c r="J74" i="4"/>
  <c r="F74" i="4"/>
  <c r="E74" i="4"/>
  <c r="K73" i="4"/>
  <c r="J73" i="4"/>
  <c r="F73" i="4"/>
  <c r="E73" i="4"/>
  <c r="K72" i="4"/>
  <c r="J72" i="4"/>
  <c r="F72" i="4"/>
  <c r="E72" i="4"/>
  <c r="K71" i="4"/>
  <c r="J71" i="4"/>
  <c r="F71" i="4"/>
  <c r="E71" i="4"/>
  <c r="K70" i="4"/>
  <c r="J70" i="4"/>
  <c r="F70" i="4"/>
  <c r="E70" i="4"/>
  <c r="K69" i="4"/>
  <c r="J69" i="4"/>
  <c r="F69" i="4"/>
  <c r="E69" i="4"/>
  <c r="K68" i="4"/>
  <c r="J68" i="4"/>
  <c r="F68" i="4"/>
  <c r="E68" i="4"/>
  <c r="K67" i="4"/>
  <c r="J67" i="4"/>
  <c r="F67" i="4"/>
  <c r="E67" i="4"/>
  <c r="K65" i="4"/>
  <c r="J65" i="4"/>
  <c r="F65" i="4"/>
  <c r="E65" i="4"/>
  <c r="K64" i="4"/>
  <c r="J64" i="4"/>
  <c r="F64" i="4"/>
  <c r="E64" i="4"/>
  <c r="K63" i="4"/>
  <c r="J63" i="4"/>
  <c r="F63" i="4"/>
  <c r="E63" i="4"/>
  <c r="K62" i="4"/>
  <c r="J62" i="4"/>
  <c r="F62" i="4"/>
  <c r="E62" i="4"/>
  <c r="K60" i="4"/>
  <c r="J60" i="4"/>
  <c r="F60" i="4"/>
  <c r="E60" i="4"/>
  <c r="K59" i="4"/>
  <c r="J59" i="4"/>
  <c r="F59" i="4"/>
  <c r="E59" i="4"/>
  <c r="K58" i="4"/>
  <c r="J58" i="4"/>
  <c r="F58" i="4"/>
  <c r="E58" i="4"/>
  <c r="K57" i="4"/>
  <c r="J57" i="4"/>
  <c r="F57" i="4"/>
  <c r="E57" i="4"/>
  <c r="K56" i="4"/>
  <c r="J56" i="4"/>
  <c r="F56" i="4"/>
  <c r="E56" i="4"/>
  <c r="K55" i="4"/>
  <c r="J55" i="4"/>
  <c r="F55" i="4"/>
  <c r="E55" i="4"/>
  <c r="K54" i="4"/>
  <c r="J54" i="4"/>
  <c r="F54" i="4"/>
  <c r="E54" i="4"/>
  <c r="K53" i="4"/>
  <c r="J53" i="4"/>
  <c r="B53" i="4"/>
  <c r="F53" i="4" s="1"/>
  <c r="K51" i="4"/>
  <c r="J51" i="4"/>
  <c r="F51" i="4"/>
  <c r="E51" i="4"/>
  <c r="K50" i="4"/>
  <c r="J50" i="4"/>
  <c r="F50" i="4"/>
  <c r="E50" i="4"/>
  <c r="K49" i="4"/>
  <c r="J49" i="4"/>
  <c r="F49" i="4"/>
  <c r="E49" i="4"/>
  <c r="K48" i="4"/>
  <c r="J48" i="4"/>
  <c r="F48" i="4"/>
  <c r="E48" i="4"/>
  <c r="K47" i="4"/>
  <c r="J47" i="4"/>
  <c r="F47" i="4"/>
  <c r="E47" i="4"/>
  <c r="K46" i="4"/>
  <c r="J46" i="4"/>
  <c r="F46" i="4"/>
  <c r="E46" i="4"/>
  <c r="K45" i="4"/>
  <c r="J45" i="4"/>
  <c r="F45" i="4"/>
  <c r="E45" i="4"/>
  <c r="K44" i="4"/>
  <c r="J44" i="4"/>
  <c r="F44" i="4"/>
  <c r="E44" i="4"/>
  <c r="K43" i="4"/>
  <c r="J43" i="4"/>
  <c r="F43" i="4"/>
  <c r="E43" i="4"/>
  <c r="K42" i="4"/>
  <c r="J42" i="4"/>
  <c r="F42" i="4"/>
  <c r="E42" i="4"/>
  <c r="K41" i="4"/>
  <c r="J41" i="4"/>
  <c r="F41" i="4"/>
  <c r="E41" i="4"/>
  <c r="K40" i="4"/>
  <c r="J40" i="4"/>
  <c r="F40" i="4"/>
  <c r="E40" i="4"/>
  <c r="K39" i="4"/>
  <c r="J39" i="4"/>
  <c r="F39" i="4"/>
  <c r="E39" i="4"/>
  <c r="K38" i="4"/>
  <c r="J38" i="4"/>
  <c r="F38" i="4"/>
  <c r="E38" i="4"/>
  <c r="K37" i="4"/>
  <c r="J37" i="4"/>
  <c r="F37" i="4"/>
  <c r="E37" i="4"/>
  <c r="K36" i="4"/>
  <c r="J36" i="4"/>
  <c r="F36" i="4"/>
  <c r="E36" i="4"/>
  <c r="K35" i="4"/>
  <c r="J35" i="4"/>
  <c r="K33" i="4"/>
  <c r="J33" i="4"/>
  <c r="F33" i="4"/>
  <c r="E33" i="4"/>
  <c r="K32" i="4"/>
  <c r="J32" i="4"/>
  <c r="F32" i="4"/>
  <c r="E32" i="4"/>
  <c r="K31" i="4"/>
  <c r="J31" i="4"/>
  <c r="F31" i="4"/>
  <c r="E31" i="4"/>
  <c r="K30" i="4"/>
  <c r="J30" i="4"/>
  <c r="F30" i="4"/>
  <c r="E30" i="4"/>
  <c r="K29" i="4"/>
  <c r="J29" i="4"/>
  <c r="F29" i="4"/>
  <c r="E29" i="4"/>
  <c r="K28" i="4"/>
  <c r="J28" i="4"/>
  <c r="F28" i="4"/>
  <c r="E28" i="4"/>
  <c r="K27" i="4"/>
  <c r="J27" i="4"/>
  <c r="B27" i="4"/>
  <c r="F27" i="4" s="1"/>
  <c r="K25" i="4"/>
  <c r="J25" i="4"/>
  <c r="F25" i="4"/>
  <c r="E25" i="4"/>
  <c r="K24" i="4"/>
  <c r="J24" i="4"/>
  <c r="F24" i="4"/>
  <c r="E24" i="4"/>
  <c r="K23" i="4"/>
  <c r="J23" i="4"/>
  <c r="F23" i="4"/>
  <c r="E23" i="4"/>
  <c r="K22" i="4"/>
  <c r="J22" i="4"/>
  <c r="F22" i="4"/>
  <c r="E22" i="4"/>
  <c r="K21" i="4"/>
  <c r="J21" i="4"/>
  <c r="F21" i="4"/>
  <c r="E21" i="4"/>
  <c r="K19" i="4"/>
  <c r="J19" i="4"/>
  <c r="F19" i="4"/>
  <c r="E19" i="4"/>
  <c r="K18" i="4"/>
  <c r="J18" i="4"/>
  <c r="F18" i="4"/>
  <c r="E18" i="4"/>
  <c r="K17" i="4"/>
  <c r="J17" i="4"/>
  <c r="F17" i="4"/>
  <c r="E17" i="4"/>
  <c r="K16" i="4"/>
  <c r="J16" i="4"/>
  <c r="F16" i="4"/>
  <c r="E16" i="4"/>
  <c r="K15" i="4"/>
  <c r="J15" i="4"/>
  <c r="F15" i="4"/>
  <c r="E15" i="4"/>
  <c r="K14" i="4"/>
  <c r="J14" i="4"/>
  <c r="F14" i="4"/>
  <c r="E14" i="4"/>
  <c r="K13" i="4"/>
  <c r="J13" i="4"/>
  <c r="F13" i="4"/>
  <c r="E13" i="4"/>
  <c r="K12" i="4"/>
  <c r="J12" i="4"/>
  <c r="F12" i="4"/>
  <c r="E12" i="4"/>
  <c r="K11" i="4"/>
  <c r="J11" i="4"/>
  <c r="F11" i="4"/>
  <c r="E11" i="4"/>
  <c r="K10" i="4"/>
  <c r="J10" i="4"/>
  <c r="F10" i="4"/>
  <c r="E10" i="4"/>
  <c r="K9" i="4"/>
  <c r="J9" i="4"/>
  <c r="F9" i="4"/>
  <c r="E9" i="4"/>
  <c r="K8" i="4"/>
  <c r="J8" i="4"/>
  <c r="B8" i="4"/>
  <c r="E8" i="4" s="1"/>
  <c r="K6" i="4"/>
  <c r="J6" i="4"/>
  <c r="K5" i="4"/>
  <c r="J5" i="4"/>
  <c r="K96" i="3"/>
  <c r="J96" i="3"/>
  <c r="F96" i="3"/>
  <c r="E96" i="3"/>
  <c r="K94" i="3"/>
  <c r="J94" i="3"/>
  <c r="F94" i="3"/>
  <c r="E94" i="3"/>
  <c r="K93" i="3"/>
  <c r="J93" i="3"/>
  <c r="F93" i="3"/>
  <c r="E93" i="3"/>
  <c r="K92" i="3"/>
  <c r="J92" i="3"/>
  <c r="F92" i="3"/>
  <c r="E92" i="3"/>
  <c r="B91" i="3"/>
  <c r="K89" i="3"/>
  <c r="J89" i="3"/>
  <c r="F89" i="3"/>
  <c r="E89" i="3"/>
  <c r="K88" i="3"/>
  <c r="J88" i="3"/>
  <c r="F88" i="3"/>
  <c r="E88" i="3"/>
  <c r="K87" i="3"/>
  <c r="J87" i="3"/>
  <c r="F87" i="3"/>
  <c r="E87" i="3"/>
  <c r="K86" i="3"/>
  <c r="J86" i="3"/>
  <c r="F86" i="3"/>
  <c r="E86" i="3"/>
  <c r="K85" i="3"/>
  <c r="J85" i="3"/>
  <c r="F85" i="3"/>
  <c r="E85" i="3"/>
  <c r="K84" i="3"/>
  <c r="J84" i="3"/>
  <c r="F84" i="3"/>
  <c r="E84" i="3"/>
  <c r="K83" i="3"/>
  <c r="J83" i="3"/>
  <c r="F83" i="3"/>
  <c r="E83" i="3"/>
  <c r="K82" i="3"/>
  <c r="J82" i="3"/>
  <c r="F82" i="3"/>
  <c r="E82" i="3"/>
  <c r="K81" i="3"/>
  <c r="J81" i="3"/>
  <c r="F81" i="3"/>
  <c r="E81" i="3"/>
  <c r="K80" i="3"/>
  <c r="J80" i="3"/>
  <c r="F80" i="3"/>
  <c r="E80" i="3"/>
  <c r="B79" i="3"/>
  <c r="K77" i="3"/>
  <c r="J77" i="3"/>
  <c r="F77" i="3"/>
  <c r="E77" i="3"/>
  <c r="K76" i="3"/>
  <c r="J76" i="3"/>
  <c r="F76" i="3"/>
  <c r="E76" i="3"/>
  <c r="K75" i="3"/>
  <c r="J75" i="3"/>
  <c r="F75" i="3"/>
  <c r="E75" i="3"/>
  <c r="K74" i="3"/>
  <c r="J74" i="3"/>
  <c r="F74" i="3"/>
  <c r="E74" i="3"/>
  <c r="K73" i="3"/>
  <c r="J73" i="3"/>
  <c r="F73" i="3"/>
  <c r="E73" i="3"/>
  <c r="K72" i="3"/>
  <c r="J72" i="3"/>
  <c r="F72" i="3"/>
  <c r="E72" i="3"/>
  <c r="K71" i="3"/>
  <c r="J71" i="3"/>
  <c r="F71" i="3"/>
  <c r="E71" i="3"/>
  <c r="K70" i="3"/>
  <c r="J70" i="3"/>
  <c r="F70" i="3"/>
  <c r="E70" i="3"/>
  <c r="K69" i="3"/>
  <c r="J69" i="3"/>
  <c r="F69" i="3"/>
  <c r="E69" i="3"/>
  <c r="K68" i="3"/>
  <c r="J68" i="3"/>
  <c r="F68" i="3"/>
  <c r="E68" i="3"/>
  <c r="K67" i="3"/>
  <c r="J67" i="3"/>
  <c r="F67" i="3"/>
  <c r="E67" i="3"/>
  <c r="K65" i="3"/>
  <c r="J65" i="3"/>
  <c r="F65" i="3"/>
  <c r="E65" i="3"/>
  <c r="K64" i="3"/>
  <c r="J64" i="3"/>
  <c r="F64" i="3"/>
  <c r="E64" i="3"/>
  <c r="K63" i="3"/>
  <c r="J63" i="3"/>
  <c r="F63" i="3"/>
  <c r="E63" i="3"/>
  <c r="K62" i="3"/>
  <c r="J62" i="3"/>
  <c r="F62" i="3"/>
  <c r="E62" i="3"/>
  <c r="K60" i="3"/>
  <c r="J60" i="3"/>
  <c r="F60" i="3"/>
  <c r="E60" i="3"/>
  <c r="K59" i="3"/>
  <c r="J59" i="3"/>
  <c r="F59" i="3"/>
  <c r="E59" i="3"/>
  <c r="K58" i="3"/>
  <c r="J58" i="3"/>
  <c r="F58" i="3"/>
  <c r="E58" i="3"/>
  <c r="K57" i="3"/>
  <c r="J57" i="3"/>
  <c r="F57" i="3"/>
  <c r="E57" i="3"/>
  <c r="K56" i="3"/>
  <c r="J56" i="3"/>
  <c r="F56" i="3"/>
  <c r="E56" i="3"/>
  <c r="K55" i="3"/>
  <c r="J55" i="3"/>
  <c r="F55" i="3"/>
  <c r="E55" i="3"/>
  <c r="K54" i="3"/>
  <c r="J54" i="3"/>
  <c r="F54" i="3"/>
  <c r="E54" i="3"/>
  <c r="B53" i="3"/>
  <c r="K51" i="3"/>
  <c r="J51" i="3"/>
  <c r="F51" i="3"/>
  <c r="E51" i="3"/>
  <c r="K50" i="3"/>
  <c r="J50" i="3"/>
  <c r="F50" i="3"/>
  <c r="E50" i="3"/>
  <c r="K49" i="3"/>
  <c r="J49" i="3"/>
  <c r="F49" i="3"/>
  <c r="E49" i="3"/>
  <c r="K48" i="3"/>
  <c r="J48" i="3"/>
  <c r="F48" i="3"/>
  <c r="E48" i="3"/>
  <c r="K47" i="3"/>
  <c r="J47" i="3"/>
  <c r="F47" i="3"/>
  <c r="E47" i="3"/>
  <c r="K46" i="3"/>
  <c r="J46" i="3"/>
  <c r="F46" i="3"/>
  <c r="E46" i="3"/>
  <c r="K45" i="3"/>
  <c r="J45" i="3"/>
  <c r="F45" i="3"/>
  <c r="E45" i="3"/>
  <c r="K44" i="3"/>
  <c r="J44" i="3"/>
  <c r="F44" i="3"/>
  <c r="E44" i="3"/>
  <c r="K43" i="3"/>
  <c r="J43" i="3"/>
  <c r="F43" i="3"/>
  <c r="E43" i="3"/>
  <c r="K42" i="3"/>
  <c r="J42" i="3"/>
  <c r="F42" i="3"/>
  <c r="E42" i="3"/>
  <c r="K41" i="3"/>
  <c r="J41" i="3"/>
  <c r="F41" i="3"/>
  <c r="E41" i="3"/>
  <c r="K40" i="3"/>
  <c r="J40" i="3"/>
  <c r="F40" i="3"/>
  <c r="E40" i="3"/>
  <c r="K39" i="3"/>
  <c r="J39" i="3"/>
  <c r="F39" i="3"/>
  <c r="E39" i="3"/>
  <c r="K38" i="3"/>
  <c r="J38" i="3"/>
  <c r="F38" i="3"/>
  <c r="E38" i="3"/>
  <c r="K37" i="3"/>
  <c r="J37" i="3"/>
  <c r="F37" i="3"/>
  <c r="E37" i="3"/>
  <c r="K36" i="3"/>
  <c r="J36" i="3"/>
  <c r="F36" i="3"/>
  <c r="E36" i="3"/>
  <c r="K33" i="3"/>
  <c r="J33" i="3"/>
  <c r="F33" i="3"/>
  <c r="E33" i="3"/>
  <c r="K32" i="3"/>
  <c r="J32" i="3"/>
  <c r="F32" i="3"/>
  <c r="E32" i="3"/>
  <c r="K31" i="3"/>
  <c r="J31" i="3"/>
  <c r="F31" i="3"/>
  <c r="E31" i="3"/>
  <c r="K30" i="3"/>
  <c r="J30" i="3"/>
  <c r="F30" i="3"/>
  <c r="E30" i="3"/>
  <c r="K29" i="3"/>
  <c r="J29" i="3"/>
  <c r="F29" i="3"/>
  <c r="E29" i="3"/>
  <c r="K28" i="3"/>
  <c r="J28" i="3"/>
  <c r="F28" i="3"/>
  <c r="E28" i="3"/>
  <c r="B27" i="3"/>
  <c r="K25" i="3"/>
  <c r="J25" i="3"/>
  <c r="F25" i="3"/>
  <c r="E25" i="3"/>
  <c r="K24" i="3"/>
  <c r="J24" i="3"/>
  <c r="F24" i="3"/>
  <c r="E24" i="3"/>
  <c r="K23" i="3"/>
  <c r="J23" i="3"/>
  <c r="F23" i="3"/>
  <c r="E23" i="3"/>
  <c r="K22" i="3"/>
  <c r="J22" i="3"/>
  <c r="F22" i="3"/>
  <c r="E22" i="3"/>
  <c r="F21" i="3"/>
  <c r="E21" i="3"/>
  <c r="K19" i="3"/>
  <c r="J19" i="3"/>
  <c r="F19" i="3"/>
  <c r="E19" i="3"/>
  <c r="K18" i="3"/>
  <c r="J18" i="3"/>
  <c r="F18" i="3"/>
  <c r="E18" i="3"/>
  <c r="K17" i="3"/>
  <c r="J17" i="3"/>
  <c r="F17" i="3"/>
  <c r="E17" i="3"/>
  <c r="K16" i="3"/>
  <c r="J16" i="3"/>
  <c r="F16" i="3"/>
  <c r="E16" i="3"/>
  <c r="K15" i="3"/>
  <c r="J15" i="3"/>
  <c r="F15" i="3"/>
  <c r="E15" i="3"/>
  <c r="K14" i="3"/>
  <c r="J14" i="3"/>
  <c r="F14" i="3"/>
  <c r="E14" i="3"/>
  <c r="K13" i="3"/>
  <c r="J13" i="3"/>
  <c r="F13" i="3"/>
  <c r="E13" i="3"/>
  <c r="K12" i="3"/>
  <c r="J12" i="3"/>
  <c r="F12" i="3"/>
  <c r="E12" i="3"/>
  <c r="K11" i="3"/>
  <c r="J11" i="3"/>
  <c r="F11" i="3"/>
  <c r="E11" i="3"/>
  <c r="K10" i="3"/>
  <c r="J10" i="3"/>
  <c r="F10" i="3"/>
  <c r="E10" i="3"/>
  <c r="K9" i="3"/>
  <c r="J9" i="3"/>
  <c r="F9" i="3"/>
  <c r="E9" i="3"/>
  <c r="B8" i="3"/>
  <c r="B53" i="2"/>
  <c r="B35" i="2" s="1"/>
  <c r="B5" i="2" s="1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2" i="2"/>
  <c r="K22" i="2"/>
  <c r="J23" i="2"/>
  <c r="K23" i="2"/>
  <c r="J24" i="2"/>
  <c r="K24" i="2"/>
  <c r="J25" i="2"/>
  <c r="K25" i="2"/>
  <c r="J28" i="2"/>
  <c r="K28" i="2"/>
  <c r="J29" i="2"/>
  <c r="K29" i="2"/>
  <c r="J30" i="2"/>
  <c r="K30" i="2"/>
  <c r="J31" i="2"/>
  <c r="K31" i="2"/>
  <c r="J32" i="2"/>
  <c r="K32" i="2"/>
  <c r="J33" i="2"/>
  <c r="K33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2" i="2"/>
  <c r="K62" i="2"/>
  <c r="J63" i="2"/>
  <c r="K63" i="2"/>
  <c r="J64" i="2"/>
  <c r="K64" i="2"/>
  <c r="J65" i="2"/>
  <c r="K65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1" i="2"/>
  <c r="J92" i="2"/>
  <c r="K92" i="2"/>
  <c r="J93" i="2"/>
  <c r="K93" i="2"/>
  <c r="J94" i="2"/>
  <c r="K94" i="2"/>
  <c r="J96" i="2"/>
  <c r="K96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1" i="2"/>
  <c r="F21" i="2"/>
  <c r="E22" i="2"/>
  <c r="F22" i="2"/>
  <c r="E23" i="2"/>
  <c r="F23" i="2"/>
  <c r="E24" i="2"/>
  <c r="F24" i="2"/>
  <c r="E25" i="2"/>
  <c r="F25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2" i="2"/>
  <c r="F62" i="2"/>
  <c r="E63" i="2"/>
  <c r="F63" i="2"/>
  <c r="E64" i="2"/>
  <c r="F64" i="2"/>
  <c r="E65" i="2"/>
  <c r="F65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1" i="2"/>
  <c r="F91" i="2"/>
  <c r="E92" i="2"/>
  <c r="F92" i="2"/>
  <c r="E93" i="2"/>
  <c r="F93" i="2"/>
  <c r="E94" i="2"/>
  <c r="F94" i="2"/>
  <c r="E96" i="2"/>
  <c r="F96" i="2"/>
  <c r="B91" i="1"/>
  <c r="G91" i="2" s="1"/>
  <c r="K91" i="2" s="1"/>
  <c r="B79" i="1"/>
  <c r="G79" i="2" s="1"/>
  <c r="J79" i="2" s="1"/>
  <c r="B53" i="1"/>
  <c r="B27" i="1"/>
  <c r="B21" i="1"/>
  <c r="G21" i="2" s="1"/>
  <c r="B8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4" i="1"/>
  <c r="E55" i="1"/>
  <c r="E56" i="1"/>
  <c r="E57" i="1"/>
  <c r="E58" i="1"/>
  <c r="E59" i="1"/>
  <c r="E60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6" i="1"/>
  <c r="F8" i="1"/>
  <c r="F9" i="1"/>
  <c r="F10" i="1"/>
  <c r="F11" i="1"/>
  <c r="F12" i="1"/>
  <c r="F13" i="1"/>
  <c r="F14" i="1"/>
  <c r="F15" i="1"/>
  <c r="F16" i="1"/>
  <c r="F17" i="1"/>
  <c r="F18" i="1"/>
  <c r="F19" i="1"/>
  <c r="F22" i="1"/>
  <c r="F23" i="1"/>
  <c r="F24" i="1"/>
  <c r="F25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1" i="1"/>
  <c r="F92" i="1"/>
  <c r="F93" i="1"/>
  <c r="F94" i="1"/>
  <c r="F96" i="1"/>
  <c r="F53" i="3" l="1"/>
  <c r="J21" i="2"/>
  <c r="G21" i="3"/>
  <c r="B35" i="7"/>
  <c r="E35" i="7" s="1"/>
  <c r="B6" i="9"/>
  <c r="F6" i="9" s="1"/>
  <c r="E8" i="9"/>
  <c r="F27" i="9"/>
  <c r="B35" i="11"/>
  <c r="E35" i="11" s="1"/>
  <c r="E27" i="12"/>
  <c r="E8" i="3"/>
  <c r="G8" i="3"/>
  <c r="F91" i="3"/>
  <c r="G91" i="3"/>
  <c r="F79" i="1"/>
  <c r="F27" i="3"/>
  <c r="E79" i="3"/>
  <c r="G79" i="3"/>
  <c r="B35" i="4"/>
  <c r="E35" i="4" s="1"/>
  <c r="B35" i="6"/>
  <c r="E35" i="6" s="1"/>
  <c r="B35" i="8"/>
  <c r="E35" i="8" s="1"/>
  <c r="B35" i="10"/>
  <c r="E35" i="10" s="1"/>
  <c r="E27" i="3"/>
  <c r="B35" i="1"/>
  <c r="G53" i="2"/>
  <c r="G53" i="3" s="1"/>
  <c r="E27" i="1"/>
  <c r="G27" i="2"/>
  <c r="G27" i="3" s="1"/>
  <c r="B35" i="3"/>
  <c r="E27" i="4"/>
  <c r="B35" i="5"/>
  <c r="E35" i="5" s="1"/>
  <c r="B5" i="6"/>
  <c r="E5" i="6" s="1"/>
  <c r="E79" i="6"/>
  <c r="E79" i="7"/>
  <c r="B35" i="9"/>
  <c r="E27" i="10"/>
  <c r="E27" i="11"/>
  <c r="F53" i="1"/>
  <c r="F21" i="1"/>
  <c r="E8" i="1"/>
  <c r="G8" i="2"/>
  <c r="K79" i="2"/>
  <c r="K21" i="2"/>
  <c r="B6" i="3"/>
  <c r="E79" i="4"/>
  <c r="B6" i="5"/>
  <c r="F6" i="5" s="1"/>
  <c r="E8" i="5"/>
  <c r="E27" i="6"/>
  <c r="E27" i="7"/>
  <c r="E27" i="8"/>
  <c r="E53" i="9"/>
  <c r="E79" i="10"/>
  <c r="B35" i="12"/>
  <c r="E35" i="12" s="1"/>
  <c r="E35" i="2"/>
  <c r="F35" i="2"/>
  <c r="E5" i="2"/>
  <c r="E53" i="1"/>
  <c r="E35" i="1"/>
  <c r="B6" i="1"/>
  <c r="F6" i="1" s="1"/>
  <c r="F8" i="12"/>
  <c r="F35" i="12"/>
  <c r="E53" i="12"/>
  <c r="F79" i="12"/>
  <c r="E91" i="12"/>
  <c r="B6" i="12"/>
  <c r="F8" i="11"/>
  <c r="F35" i="11"/>
  <c r="E53" i="11"/>
  <c r="F79" i="11"/>
  <c r="E91" i="11"/>
  <c r="B6" i="11"/>
  <c r="F8" i="10"/>
  <c r="E53" i="10"/>
  <c r="E91" i="10"/>
  <c r="B6" i="10"/>
  <c r="F8" i="8"/>
  <c r="F35" i="8"/>
  <c r="E53" i="8"/>
  <c r="F79" i="8"/>
  <c r="E91" i="8"/>
  <c r="B6" i="8"/>
  <c r="F8" i="7"/>
  <c r="F35" i="7"/>
  <c r="E53" i="7"/>
  <c r="E91" i="7"/>
  <c r="B6" i="7"/>
  <c r="E6" i="6"/>
  <c r="F8" i="6"/>
  <c r="F35" i="6"/>
  <c r="E53" i="6"/>
  <c r="E91" i="6"/>
  <c r="E6" i="5"/>
  <c r="E27" i="5"/>
  <c r="E53" i="5"/>
  <c r="F79" i="5"/>
  <c r="E91" i="5"/>
  <c r="F8" i="4"/>
  <c r="E53" i="4"/>
  <c r="E91" i="4"/>
  <c r="B6" i="4"/>
  <c r="F8" i="3"/>
  <c r="E53" i="3"/>
  <c r="F79" i="3"/>
  <c r="E91" i="3"/>
  <c r="E6" i="2"/>
  <c r="F6" i="2"/>
  <c r="E21" i="1"/>
  <c r="K53" i="3" l="1"/>
  <c r="J53" i="3"/>
  <c r="J27" i="3"/>
  <c r="K27" i="3"/>
  <c r="E6" i="3"/>
  <c r="G6" i="3"/>
  <c r="K8" i="3"/>
  <c r="J8" i="3"/>
  <c r="K21" i="3"/>
  <c r="J21" i="3"/>
  <c r="J79" i="3"/>
  <c r="K79" i="3"/>
  <c r="F35" i="4"/>
  <c r="J91" i="3"/>
  <c r="K91" i="3"/>
  <c r="F35" i="5"/>
  <c r="F5" i="6"/>
  <c r="E6" i="9"/>
  <c r="F35" i="10"/>
  <c r="E35" i="3"/>
  <c r="F35" i="3"/>
  <c r="B5" i="5"/>
  <c r="F6" i="3"/>
  <c r="B5" i="3"/>
  <c r="J27" i="2"/>
  <c r="K27" i="2"/>
  <c r="F35" i="9"/>
  <c r="E35" i="9"/>
  <c r="K53" i="2"/>
  <c r="J53" i="2"/>
  <c r="B5" i="1"/>
  <c r="G5" i="2" s="1"/>
  <c r="G6" i="2"/>
  <c r="B5" i="9"/>
  <c r="F5" i="9" s="1"/>
  <c r="J8" i="2"/>
  <c r="K8" i="2"/>
  <c r="F35" i="1"/>
  <c r="G35" i="2"/>
  <c r="G35" i="3" s="1"/>
  <c r="F5" i="2"/>
  <c r="E6" i="1"/>
  <c r="F5" i="1"/>
  <c r="F6" i="12"/>
  <c r="E6" i="12"/>
  <c r="B5" i="12"/>
  <c r="F6" i="11"/>
  <c r="E6" i="11"/>
  <c r="B5" i="11"/>
  <c r="F6" i="10"/>
  <c r="E6" i="10"/>
  <c r="B5" i="10"/>
  <c r="E5" i="9"/>
  <c r="F6" i="8"/>
  <c r="E6" i="8"/>
  <c r="B5" i="8"/>
  <c r="F6" i="7"/>
  <c r="E6" i="7"/>
  <c r="B5" i="7"/>
  <c r="E5" i="5"/>
  <c r="F5" i="5"/>
  <c r="F6" i="4"/>
  <c r="E6" i="4"/>
  <c r="B5" i="4"/>
  <c r="K35" i="3" l="1"/>
  <c r="J35" i="3"/>
  <c r="K6" i="3"/>
  <c r="J6" i="3"/>
  <c r="E5" i="1"/>
  <c r="G5" i="3"/>
  <c r="E5" i="3"/>
  <c r="F5" i="3"/>
  <c r="J35" i="2"/>
  <c r="K35" i="2"/>
  <c r="K6" i="2"/>
  <c r="J6" i="2"/>
  <c r="K5" i="2"/>
  <c r="J5" i="2"/>
  <c r="E5" i="12"/>
  <c r="F5" i="12"/>
  <c r="E5" i="11"/>
  <c r="F5" i="11"/>
  <c r="E5" i="10"/>
  <c r="F5" i="10"/>
  <c r="E5" i="8"/>
  <c r="F5" i="8"/>
  <c r="E5" i="7"/>
  <c r="F5" i="7"/>
  <c r="E5" i="4"/>
  <c r="F5" i="4"/>
  <c r="K5" i="3" l="1"/>
  <c r="J5" i="3"/>
</calcChain>
</file>

<file path=xl/sharedStrings.xml><?xml version="1.0" encoding="utf-8"?>
<sst xmlns="http://schemas.openxmlformats.org/spreadsheetml/2006/main" count="1088" uniqueCount="111">
  <si>
    <t>% change</t>
  </si>
  <si>
    <t>TOTAL</t>
  </si>
  <si>
    <t>ASIA</t>
  </si>
  <si>
    <t>ASIA (FAR EAST)</t>
  </si>
  <si>
    <t>INDIA</t>
  </si>
  <si>
    <t>MALAYSIA</t>
  </si>
  <si>
    <t>INDONESIA</t>
  </si>
  <si>
    <t>Hong Kong</t>
  </si>
  <si>
    <t>CHINA</t>
  </si>
  <si>
    <t>JAPAN</t>
  </si>
  <si>
    <t>TAIWAN</t>
  </si>
  <si>
    <t>KOREA</t>
  </si>
  <si>
    <t>SINGAPORE</t>
  </si>
  <si>
    <t>THAILAND</t>
  </si>
  <si>
    <t>PHILIPPINES</t>
  </si>
  <si>
    <t>ASIA -OTHER</t>
  </si>
  <si>
    <t>CYPRUS</t>
  </si>
  <si>
    <t>TURKEY</t>
  </si>
  <si>
    <t>JORDAN</t>
  </si>
  <si>
    <t>OTHER</t>
  </si>
  <si>
    <t>AFRICA</t>
  </si>
  <si>
    <t>SOUTH AFRICA</t>
  </si>
  <si>
    <t>EGYPT</t>
  </si>
  <si>
    <t>MOROCCO</t>
  </si>
  <si>
    <t>NIGERIA</t>
  </si>
  <si>
    <t>KENYA</t>
  </si>
  <si>
    <t>EUROPE</t>
  </si>
  <si>
    <t>NORDIC COUNTRIES</t>
  </si>
  <si>
    <t xml:space="preserve">      FINLAND</t>
  </si>
  <si>
    <t xml:space="preserve">      SWEDEN</t>
  </si>
  <si>
    <t xml:space="preserve">      NORWAY</t>
  </si>
  <si>
    <t xml:space="preserve">      DENMARK</t>
  </si>
  <si>
    <t>UNITED KINGDOM</t>
  </si>
  <si>
    <t>IRELAND</t>
  </si>
  <si>
    <t>NETHERLANDS</t>
  </si>
  <si>
    <t>BELGIUM</t>
  </si>
  <si>
    <t>FRANCE</t>
  </si>
  <si>
    <t>ITALY</t>
  </si>
  <si>
    <t>SWITZERLAND</t>
  </si>
  <si>
    <t>GERMANY</t>
  </si>
  <si>
    <t>AUSTRIA</t>
  </si>
  <si>
    <t>SPAIN</t>
  </si>
  <si>
    <t>PORTUGAL</t>
  </si>
  <si>
    <t>TOTAL CIS</t>
  </si>
  <si>
    <t>RUSSIA</t>
  </si>
  <si>
    <t>UKRAINE</t>
  </si>
  <si>
    <t>BELARUS</t>
  </si>
  <si>
    <t>REP. OF  MOLDOVA</t>
  </si>
  <si>
    <t>UZBEKISTAN</t>
  </si>
  <si>
    <t>OTHER CIS</t>
  </si>
  <si>
    <t>GEORGIA</t>
  </si>
  <si>
    <t>ESTONIA</t>
  </si>
  <si>
    <t>LITHUANIA</t>
  </si>
  <si>
    <t>LATVIA</t>
  </si>
  <si>
    <t>POLAND</t>
  </si>
  <si>
    <t>HUNGARY</t>
  </si>
  <si>
    <t>CROATIA</t>
  </si>
  <si>
    <t>Serbia</t>
  </si>
  <si>
    <t>Slovenia</t>
  </si>
  <si>
    <t>ROMANIA</t>
  </si>
  <si>
    <t>BULGARIA</t>
  </si>
  <si>
    <t>CZECH REP.</t>
  </si>
  <si>
    <t>SLOVAKIA</t>
  </si>
  <si>
    <t>GREECE</t>
  </si>
  <si>
    <t xml:space="preserve"> OTHER</t>
  </si>
  <si>
    <t>AMERICA</t>
  </si>
  <si>
    <t>UNITED STATES</t>
  </si>
  <si>
    <t>CANADA</t>
  </si>
  <si>
    <t>MEXICO</t>
  </si>
  <si>
    <t>CENTRAL &amp; SOUTH  AMERICA</t>
  </si>
  <si>
    <t>URUGUAY</t>
  </si>
  <si>
    <t>ARGENTINA</t>
  </si>
  <si>
    <t>BRAZIL</t>
  </si>
  <si>
    <t>CHILE</t>
  </si>
  <si>
    <t>COLOMBIA</t>
  </si>
  <si>
    <t>VENEZUELA</t>
  </si>
  <si>
    <t>OCEANIA</t>
  </si>
  <si>
    <t>AUSTRALIA</t>
  </si>
  <si>
    <t>NEW ZEALAND</t>
  </si>
  <si>
    <t>NOT KNOWN</t>
  </si>
  <si>
    <t>January</t>
  </si>
  <si>
    <t>Kazahistan</t>
  </si>
  <si>
    <t>2016/15</t>
  </si>
  <si>
    <t>2016/14</t>
  </si>
  <si>
    <t>February</t>
  </si>
  <si>
    <t>January- February</t>
  </si>
  <si>
    <t>HONG KONG</t>
  </si>
  <si>
    <t>KAZAKHISTAN</t>
  </si>
  <si>
    <t>SLOVENIA</t>
  </si>
  <si>
    <t>SERBIA</t>
  </si>
  <si>
    <t>March</t>
  </si>
  <si>
    <t>January- March</t>
  </si>
  <si>
    <t>April</t>
  </si>
  <si>
    <t>January- April</t>
  </si>
  <si>
    <t>May</t>
  </si>
  <si>
    <t>January- May</t>
  </si>
  <si>
    <t>June</t>
  </si>
  <si>
    <t>January- June</t>
  </si>
  <si>
    <t>July</t>
  </si>
  <si>
    <t>January-July</t>
  </si>
  <si>
    <t>August</t>
  </si>
  <si>
    <t>January-August</t>
  </si>
  <si>
    <t>September</t>
  </si>
  <si>
    <t>January-September</t>
  </si>
  <si>
    <t>October</t>
  </si>
  <si>
    <t>January-October</t>
  </si>
  <si>
    <t>November</t>
  </si>
  <si>
    <t>January-November</t>
  </si>
  <si>
    <t>December</t>
  </si>
  <si>
    <t>January- December</t>
  </si>
  <si>
    <t>VISITOR ARRIVALS TO ISRAEL  (INC. DAY VISITORS* INC. CRUISE PASSENGERS) BY 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</si>
</sst>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B1mmm\-yy"/>
    <numFmt numFmtId="166" formatCode="General_)"/>
    <numFmt numFmtId="167" formatCode="_(* #,##0_);_(* \(#,##0\);_(* &quot;-&quot;??_);_(@_)"/>
  </numFmts>
  <fonts count="12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name val="Courier"/>
      <family val="3"/>
      <charset val="177"/>
    </font>
    <font>
      <sz val="6"/>
      <name val="Arial"/>
      <family val="2"/>
      <charset val="177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166" fontId="5" fillId="0" borderId="0"/>
    <xf numFmtId="0" fontId="6" fillId="0" borderId="0" applyNumberFormat="0" applyBorder="0" applyAlignment="0">
      <alignment horizontal="left" readingOrder="1"/>
    </xf>
    <xf numFmtId="0" fontId="2" fillId="0" borderId="0"/>
    <xf numFmtId="0" fontId="2" fillId="0" borderId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87">
    <xf numFmtId="0" fontId="0" fillId="0" borderId="0" xfId="0"/>
    <xf numFmtId="0" fontId="1" fillId="0" borderId="10" xfId="0" applyFont="1" applyBorder="1" applyAlignment="1">
      <alignment horizontal="center"/>
    </xf>
    <xf numFmtId="0" fontId="3" fillId="0" borderId="0" xfId="0" applyFont="1"/>
    <xf numFmtId="0" fontId="8" fillId="0" borderId="23" xfId="0" applyFont="1" applyBorder="1"/>
    <xf numFmtId="3" fontId="8" fillId="0" borderId="0" xfId="0" applyNumberFormat="1" applyFont="1" applyAlignment="1">
      <alignment horizontal="center"/>
    </xf>
    <xf numFmtId="0" fontId="8" fillId="0" borderId="0" xfId="0" applyFont="1" applyBorder="1"/>
    <xf numFmtId="0" fontId="8" fillId="0" borderId="21" xfId="0" applyFont="1" applyBorder="1" applyAlignment="1">
      <alignment horizontal="center"/>
    </xf>
    <xf numFmtId="0" fontId="8" fillId="0" borderId="21" xfId="0" applyFont="1" applyFill="1" applyBorder="1"/>
    <xf numFmtId="0" fontId="8" fillId="0" borderId="21" xfId="0" applyFont="1" applyBorder="1"/>
    <xf numFmtId="0" fontId="8" fillId="0" borderId="0" xfId="0" applyFont="1"/>
    <xf numFmtId="0" fontId="1" fillId="0" borderId="25" xfId="0" applyFont="1" applyBorder="1" applyAlignment="1">
      <alignment horizontal="center"/>
    </xf>
    <xf numFmtId="0" fontId="8" fillId="0" borderId="24" xfId="0" applyFont="1" applyBorder="1"/>
    <xf numFmtId="0" fontId="8" fillId="0" borderId="2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Border="1"/>
    <xf numFmtId="9" fontId="4" fillId="0" borderId="16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7" xfId="0" applyFont="1" applyBorder="1"/>
    <xf numFmtId="0" fontId="4" fillId="0" borderId="4" xfId="0" applyFont="1" applyBorder="1"/>
    <xf numFmtId="0" fontId="4" fillId="0" borderId="39" xfId="0" applyFont="1" applyBorder="1"/>
    <xf numFmtId="9" fontId="4" fillId="0" borderId="36" xfId="0" applyNumberFormat="1" applyFont="1" applyBorder="1" applyAlignment="1">
      <alignment horizontal="right"/>
    </xf>
    <xf numFmtId="9" fontId="4" fillId="0" borderId="37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/>
    <xf numFmtId="3" fontId="4" fillId="0" borderId="0" xfId="0" applyNumberFormat="1" applyFont="1"/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9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2" fillId="0" borderId="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9" fontId="4" fillId="0" borderId="40" xfId="0" applyNumberFormat="1" applyFont="1" applyBorder="1" applyAlignment="1">
      <alignment horizontal="right"/>
    </xf>
    <xf numFmtId="9" fontId="4" fillId="0" borderId="2" xfId="0" applyNumberFormat="1" applyFont="1" applyBorder="1" applyAlignment="1">
      <alignment horizontal="right"/>
    </xf>
    <xf numFmtId="9" fontId="4" fillId="0" borderId="33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right"/>
    </xf>
    <xf numFmtId="9" fontId="4" fillId="0" borderId="39" xfId="0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7" xfId="1" applyNumberFormat="1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9" fontId="4" fillId="0" borderId="42" xfId="0" applyNumberFormat="1" applyFont="1" applyBorder="1" applyAlignment="1">
      <alignment horizontal="right"/>
    </xf>
    <xf numFmtId="9" fontId="4" fillId="0" borderId="28" xfId="0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right"/>
    </xf>
    <xf numFmtId="9" fontId="4" fillId="0" borderId="13" xfId="0" applyNumberFormat="1" applyFont="1" applyBorder="1" applyAlignment="1">
      <alignment horizontal="right"/>
    </xf>
    <xf numFmtId="9" fontId="4" fillId="0" borderId="14" xfId="0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36" xfId="0" applyFont="1" applyBorder="1"/>
    <xf numFmtId="3" fontId="4" fillId="0" borderId="41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3" fontId="2" fillId="2" borderId="37" xfId="3" applyNumberFormat="1" applyFont="1" applyFill="1" applyBorder="1" applyAlignment="1">
      <alignment horizontal="right"/>
    </xf>
    <xf numFmtId="3" fontId="2" fillId="2" borderId="16" xfId="3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2" borderId="18" xfId="3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10" fillId="0" borderId="41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4" fillId="0" borderId="13" xfId="0" applyNumberFormat="1" applyFont="1" applyBorder="1"/>
    <xf numFmtId="3" fontId="4" fillId="0" borderId="44" xfId="0" applyNumberFormat="1" applyFont="1" applyBorder="1"/>
    <xf numFmtId="3" fontId="4" fillId="0" borderId="13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167" fontId="4" fillId="0" borderId="36" xfId="62" applyNumberFormat="1" applyFont="1" applyBorder="1"/>
    <xf numFmtId="167" fontId="4" fillId="0" borderId="15" xfId="62" applyNumberFormat="1" applyFont="1" applyBorder="1"/>
    <xf numFmtId="167" fontId="4" fillId="0" borderId="17" xfId="62" applyNumberFormat="1" applyFont="1" applyBorder="1"/>
    <xf numFmtId="167" fontId="4" fillId="0" borderId="13" xfId="0" applyNumberFormat="1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9" xfId="0" applyNumberFormat="1" applyFont="1" applyBorder="1" applyAlignment="1">
      <alignment horizontal="center" wrapText="1"/>
    </xf>
    <xf numFmtId="165" fontId="8" fillId="0" borderId="31" xfId="0" applyNumberFormat="1" applyFont="1" applyBorder="1" applyAlignment="1">
      <alignment horizontal="center" wrapText="1"/>
    </xf>
    <xf numFmtId="165" fontId="8" fillId="0" borderId="20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63">
    <cellStyle name="Comma" xfId="62" builtinId="3"/>
    <cellStyle name="Comma 2" xfId="6"/>
    <cellStyle name="Comma 2 2" xfId="14"/>
    <cellStyle name="Comma 2 2 2" xfId="27"/>
    <cellStyle name="Comma 2 3" xfId="26"/>
    <cellStyle name="Comma 2 4" xfId="33"/>
    <cellStyle name="Comma 2 5" xfId="31"/>
    <cellStyle name="Comma 2 5 2" xfId="41"/>
    <cellStyle name="Comma 2 6" xfId="37"/>
    <cellStyle name="Comma 2 7" xfId="47"/>
    <cellStyle name="Comma 2 7 2" xfId="56"/>
    <cellStyle name="Comma 2 8" xfId="49"/>
    <cellStyle name="Comma 2 9" xfId="61"/>
    <cellStyle name="Comma 3" xfId="7"/>
    <cellStyle name="Comma 3 2" xfId="11"/>
    <cellStyle name="Comma 3 2 2" xfId="28"/>
    <cellStyle name="Comma 3 3" xfId="59"/>
    <cellStyle name="Comma 4" xfId="15"/>
    <cellStyle name="Comma 4 2" xfId="39"/>
    <cellStyle name="Comma 5" xfId="44"/>
    <cellStyle name="Comma 5 2" xfId="50"/>
    <cellStyle name="Comma 6" xfId="53"/>
    <cellStyle name="Normal" xfId="0" builtinId="0"/>
    <cellStyle name="Normal 10" xfId="22"/>
    <cellStyle name="Normal 11" xfId="24"/>
    <cellStyle name="Normal 11 2" xfId="34"/>
    <cellStyle name="Normal 12" xfId="45"/>
    <cellStyle name="Normal 12 2" xfId="51"/>
    <cellStyle name="Normal 13" xfId="52"/>
    <cellStyle name="Normal 13 2" xfId="54"/>
    <cellStyle name="Normal 14" xfId="57"/>
    <cellStyle name="Normal 15" xfId="58"/>
    <cellStyle name="Normal 2" xfId="3"/>
    <cellStyle name="Normal 2 10" xfId="60"/>
    <cellStyle name="Normal 2 2" xfId="5"/>
    <cellStyle name="Normal 2 2 2" xfId="25"/>
    <cellStyle name="Normal 2 2 3" xfId="20"/>
    <cellStyle name="Normal 2 3" xfId="8"/>
    <cellStyle name="Normal 2 4" xfId="13"/>
    <cellStyle name="Normal 2 5" xfId="32"/>
    <cellStyle name="Normal 2 6" xfId="30"/>
    <cellStyle name="Normal 2 6 2" xfId="40"/>
    <cellStyle name="Normal 2 7" xfId="36"/>
    <cellStyle name="Normal 2 8" xfId="46"/>
    <cellStyle name="Normal 2 8 2" xfId="55"/>
    <cellStyle name="Normal 2 9" xfId="48"/>
    <cellStyle name="Normal 3" xfId="1"/>
    <cellStyle name="Normal 4" xfId="2"/>
    <cellStyle name="Normal 5" xfId="4"/>
    <cellStyle name="Normal 5 2" xfId="9"/>
    <cellStyle name="Normal 5 3" xfId="18"/>
    <cellStyle name="Normal 6" xfId="10"/>
    <cellStyle name="Normal 6 2" xfId="12"/>
    <cellStyle name="Normal 6 2 2" xfId="29"/>
    <cellStyle name="Normal 7" xfId="16"/>
    <cellStyle name="Normal 7 2" xfId="19"/>
    <cellStyle name="Normal 7 3" xfId="35"/>
    <cellStyle name="Normal 7 3 2" xfId="42"/>
    <cellStyle name="Normal 7 4" xfId="38"/>
    <cellStyle name="Normal 7 4 2" xfId="43"/>
    <cellStyle name="Normal 8" xfId="21"/>
    <cellStyle name="Normal 9" xfId="17"/>
    <cellStyle name="Text_e" xfId="23"/>
  </cellStyles>
  <dxfs count="96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B97" sqref="B97"/>
    </sheetView>
  </sheetViews>
  <sheetFormatPr defaultColWidth="9" defaultRowHeight="12.75" x14ac:dyDescent="0.2"/>
  <cols>
    <col min="1" max="1" width="25.125" style="13" customWidth="1"/>
    <col min="2" max="6" width="6.625" style="13" bestFit="1" customWidth="1"/>
    <col min="7" max="16384" width="9" style="13"/>
  </cols>
  <sheetData>
    <row r="1" spans="1:10" ht="14.25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/>
    </row>
    <row r="2" spans="1:10" ht="13.5" thickBot="1" x14ac:dyDescent="0.25">
      <c r="D2" s="4"/>
    </row>
    <row r="3" spans="1:10" ht="13.5" thickBot="1" x14ac:dyDescent="0.25">
      <c r="A3" s="12"/>
      <c r="B3" s="166" t="s">
        <v>80</v>
      </c>
      <c r="C3" s="167"/>
      <c r="D3" s="168"/>
      <c r="E3" s="164" t="s">
        <v>0</v>
      </c>
      <c r="F3" s="165"/>
      <c r="G3" s="14"/>
      <c r="H3" s="14"/>
    </row>
    <row r="4" spans="1:10" ht="13.5" thickBot="1" x14ac:dyDescent="0.25">
      <c r="A4" s="6"/>
      <c r="B4" s="114">
        <v>2016</v>
      </c>
      <c r="C4" s="136">
        <v>2015</v>
      </c>
      <c r="D4" s="135">
        <v>2014</v>
      </c>
      <c r="E4" s="128" t="s">
        <v>82</v>
      </c>
      <c r="F4" s="26" t="s">
        <v>83</v>
      </c>
      <c r="G4" s="14"/>
      <c r="H4" s="14"/>
    </row>
    <row r="5" spans="1:10" x14ac:dyDescent="0.2">
      <c r="A5" s="8" t="s">
        <v>1</v>
      </c>
      <c r="B5" s="134">
        <f>B6+B27+B35+B79+B91+B96</f>
        <v>174526</v>
      </c>
      <c r="C5" s="110">
        <f>C6+C27+C35+C79+C91+C96</f>
        <v>182758</v>
      </c>
      <c r="D5" s="120">
        <v>229434</v>
      </c>
      <c r="E5" s="130">
        <f>B5/C5-1</f>
        <v>-4.5043171844734609E-2</v>
      </c>
      <c r="F5" s="133">
        <f>B5/D5-1</f>
        <v>-0.23931936853299862</v>
      </c>
    </row>
    <row r="6" spans="1:10" x14ac:dyDescent="0.2">
      <c r="A6" s="8" t="s">
        <v>2</v>
      </c>
      <c r="B6" s="126">
        <f>B8+B21</f>
        <v>16879</v>
      </c>
      <c r="C6" s="111">
        <f>C21+C8</f>
        <v>15817</v>
      </c>
      <c r="D6" s="118">
        <v>19008</v>
      </c>
      <c r="E6" s="124">
        <f t="shared" ref="E6:E69" si="0">B6/C6-1</f>
        <v>6.7142947461591884E-2</v>
      </c>
      <c r="F6" s="17">
        <f t="shared" ref="F6:F69" si="1">B6/D6-1</f>
        <v>-0.11200547138047134</v>
      </c>
    </row>
    <row r="7" spans="1:10" x14ac:dyDescent="0.2">
      <c r="A7" s="8"/>
      <c r="B7" s="126"/>
      <c r="C7" s="111"/>
      <c r="D7" s="118"/>
      <c r="E7" s="124"/>
      <c r="F7" s="17"/>
    </row>
    <row r="8" spans="1:10" x14ac:dyDescent="0.2">
      <c r="A8" s="8" t="s">
        <v>3</v>
      </c>
      <c r="B8" s="126">
        <f>SUM(B9:B19)</f>
        <v>12355</v>
      </c>
      <c r="C8" s="111">
        <f>SUM(C9:C19)</f>
        <v>11049</v>
      </c>
      <c r="D8" s="118">
        <v>13269</v>
      </c>
      <c r="E8" s="124">
        <f t="shared" si="0"/>
        <v>0.11820074214861065</v>
      </c>
      <c r="F8" s="17">
        <f t="shared" si="1"/>
        <v>-6.8882357374331127E-2</v>
      </c>
    </row>
    <row r="9" spans="1:10" x14ac:dyDescent="0.2">
      <c r="A9" s="8" t="s">
        <v>4</v>
      </c>
      <c r="B9" s="126">
        <v>1690</v>
      </c>
      <c r="C9" s="111">
        <v>1404</v>
      </c>
      <c r="D9" s="118">
        <v>1360</v>
      </c>
      <c r="E9" s="124">
        <f t="shared" si="0"/>
        <v>0.20370370370370372</v>
      </c>
      <c r="F9" s="17">
        <f t="shared" si="1"/>
        <v>0.24264705882352944</v>
      </c>
    </row>
    <row r="10" spans="1:10" x14ac:dyDescent="0.2">
      <c r="A10" s="8" t="s">
        <v>5</v>
      </c>
      <c r="B10" s="126">
        <v>151</v>
      </c>
      <c r="C10" s="111">
        <v>196</v>
      </c>
      <c r="D10" s="118">
        <v>689</v>
      </c>
      <c r="E10" s="124">
        <f t="shared" si="0"/>
        <v>-0.22959183673469385</v>
      </c>
      <c r="F10" s="17">
        <f t="shared" si="1"/>
        <v>-0.78084179970972423</v>
      </c>
    </row>
    <row r="11" spans="1:10" x14ac:dyDescent="0.2">
      <c r="A11" s="8" t="s">
        <v>6</v>
      </c>
      <c r="B11" s="126">
        <v>1034</v>
      </c>
      <c r="C11" s="111">
        <v>1200</v>
      </c>
      <c r="D11" s="118">
        <v>1404</v>
      </c>
      <c r="E11" s="124">
        <f t="shared" si="0"/>
        <v>-0.13833333333333331</v>
      </c>
      <c r="F11" s="17">
        <f t="shared" si="1"/>
        <v>-0.26353276353276356</v>
      </c>
    </row>
    <row r="12" spans="1:10" x14ac:dyDescent="0.2">
      <c r="A12" s="8" t="s">
        <v>7</v>
      </c>
      <c r="B12" s="126">
        <v>226</v>
      </c>
      <c r="C12" s="111">
        <v>205</v>
      </c>
      <c r="D12" s="118">
        <v>447</v>
      </c>
      <c r="E12" s="124">
        <f t="shared" si="0"/>
        <v>0.10243902439024399</v>
      </c>
      <c r="F12" s="17">
        <f t="shared" si="1"/>
        <v>-0.49440715883668906</v>
      </c>
      <c r="I12" s="15"/>
    </row>
    <row r="13" spans="1:10" x14ac:dyDescent="0.2">
      <c r="A13" s="8" t="s">
        <v>8</v>
      </c>
      <c r="B13" s="126">
        <v>3088</v>
      </c>
      <c r="C13" s="111">
        <v>2140</v>
      </c>
      <c r="D13" s="118">
        <v>2634</v>
      </c>
      <c r="E13" s="124">
        <f t="shared" si="0"/>
        <v>0.44299065420560746</v>
      </c>
      <c r="F13" s="17">
        <f t="shared" si="1"/>
        <v>0.17236142748671224</v>
      </c>
    </row>
    <row r="14" spans="1:10" x14ac:dyDescent="0.2">
      <c r="A14" s="8" t="s">
        <v>9</v>
      </c>
      <c r="B14" s="126">
        <v>745</v>
      </c>
      <c r="C14" s="111">
        <v>1238</v>
      </c>
      <c r="D14" s="118">
        <v>1014</v>
      </c>
      <c r="E14" s="124">
        <f t="shared" si="0"/>
        <v>-0.39822294022617122</v>
      </c>
      <c r="F14" s="17">
        <f t="shared" si="1"/>
        <v>-0.26528599605522685</v>
      </c>
    </row>
    <row r="15" spans="1:10" x14ac:dyDescent="0.2">
      <c r="A15" s="8" t="s">
        <v>10</v>
      </c>
      <c r="B15" s="126">
        <v>764</v>
      </c>
      <c r="C15" s="111">
        <v>293</v>
      </c>
      <c r="D15" s="118">
        <v>775</v>
      </c>
      <c r="E15" s="124">
        <f t="shared" si="0"/>
        <v>1.6075085324232083</v>
      </c>
      <c r="F15" s="17">
        <f t="shared" si="1"/>
        <v>-1.4193548387096744E-2</v>
      </c>
    </row>
    <row r="16" spans="1:10" x14ac:dyDescent="0.2">
      <c r="A16" s="8" t="s">
        <v>11</v>
      </c>
      <c r="B16" s="126">
        <v>3337</v>
      </c>
      <c r="C16" s="111">
        <v>3317</v>
      </c>
      <c r="D16" s="118">
        <v>4093</v>
      </c>
      <c r="E16" s="124">
        <f t="shared" si="0"/>
        <v>6.0295447693698989E-3</v>
      </c>
      <c r="F16" s="17">
        <f t="shared" si="1"/>
        <v>-0.18470559491815297</v>
      </c>
    </row>
    <row r="17" spans="1:6" x14ac:dyDescent="0.2">
      <c r="A17" s="8" t="s">
        <v>12</v>
      </c>
      <c r="B17" s="126">
        <v>647</v>
      </c>
      <c r="C17" s="111">
        <v>491</v>
      </c>
      <c r="D17" s="118">
        <v>329</v>
      </c>
      <c r="E17" s="124">
        <f t="shared" si="0"/>
        <v>0.31771894093686348</v>
      </c>
      <c r="F17" s="17">
        <f t="shared" si="1"/>
        <v>0.96656534954407292</v>
      </c>
    </row>
    <row r="18" spans="1:6" x14ac:dyDescent="0.2">
      <c r="A18" s="8" t="s">
        <v>13</v>
      </c>
      <c r="B18" s="126">
        <v>123</v>
      </c>
      <c r="C18" s="111">
        <v>127</v>
      </c>
      <c r="D18" s="118">
        <v>85</v>
      </c>
      <c r="E18" s="124">
        <f t="shared" si="0"/>
        <v>-3.1496062992126039E-2</v>
      </c>
      <c r="F18" s="17">
        <f t="shared" si="1"/>
        <v>0.44705882352941173</v>
      </c>
    </row>
    <row r="19" spans="1:6" x14ac:dyDescent="0.2">
      <c r="A19" s="8" t="s">
        <v>14</v>
      </c>
      <c r="B19" s="126">
        <v>550</v>
      </c>
      <c r="C19" s="111">
        <v>438</v>
      </c>
      <c r="D19" s="118">
        <v>439</v>
      </c>
      <c r="E19" s="124">
        <f t="shared" si="0"/>
        <v>0.25570776255707761</v>
      </c>
      <c r="F19" s="17">
        <f t="shared" si="1"/>
        <v>0.25284738041002286</v>
      </c>
    </row>
    <row r="20" spans="1:6" x14ac:dyDescent="0.2">
      <c r="A20" s="8"/>
      <c r="B20" s="126"/>
      <c r="C20" s="111"/>
      <c r="D20" s="118"/>
      <c r="E20" s="124"/>
      <c r="F20" s="17"/>
    </row>
    <row r="21" spans="1:6" x14ac:dyDescent="0.2">
      <c r="A21" s="8" t="s">
        <v>15</v>
      </c>
      <c r="B21" s="126">
        <f>SUM(B22:B25)</f>
        <v>4524</v>
      </c>
      <c r="C21" s="111">
        <f>SUM(C22:C25)</f>
        <v>4768</v>
      </c>
      <c r="D21" s="118">
        <v>5739</v>
      </c>
      <c r="E21" s="124">
        <f t="shared" si="0"/>
        <v>-5.1174496644295298E-2</v>
      </c>
      <c r="F21" s="17">
        <f t="shared" si="1"/>
        <v>-0.21170935703084159</v>
      </c>
    </row>
    <row r="22" spans="1:6" x14ac:dyDescent="0.2">
      <c r="A22" s="8" t="s">
        <v>16</v>
      </c>
      <c r="B22" s="126">
        <v>363</v>
      </c>
      <c r="C22" s="111">
        <v>366</v>
      </c>
      <c r="D22" s="118">
        <v>460</v>
      </c>
      <c r="E22" s="124">
        <f t="shared" si="0"/>
        <v>-8.1967213114754189E-3</v>
      </c>
      <c r="F22" s="17">
        <f t="shared" si="1"/>
        <v>-0.21086956521739131</v>
      </c>
    </row>
    <row r="23" spans="1:6" x14ac:dyDescent="0.2">
      <c r="A23" s="8" t="s">
        <v>17</v>
      </c>
      <c r="B23" s="126">
        <v>2232</v>
      </c>
      <c r="C23" s="111">
        <v>1815</v>
      </c>
      <c r="D23" s="118">
        <v>2699</v>
      </c>
      <c r="E23" s="124">
        <f t="shared" si="0"/>
        <v>0.22975206611570242</v>
      </c>
      <c r="F23" s="17">
        <f t="shared" si="1"/>
        <v>-0.17302704705446459</v>
      </c>
    </row>
    <row r="24" spans="1:6" x14ac:dyDescent="0.2">
      <c r="A24" s="8" t="s">
        <v>18</v>
      </c>
      <c r="B24" s="126">
        <v>1323</v>
      </c>
      <c r="C24" s="111">
        <v>1491</v>
      </c>
      <c r="D24" s="118">
        <v>1580</v>
      </c>
      <c r="E24" s="124">
        <f t="shared" si="0"/>
        <v>-0.11267605633802813</v>
      </c>
      <c r="F24" s="17">
        <f t="shared" si="1"/>
        <v>-0.16265822784810124</v>
      </c>
    </row>
    <row r="25" spans="1:6" x14ac:dyDescent="0.2">
      <c r="A25" s="8" t="s">
        <v>19</v>
      </c>
      <c r="B25" s="126">
        <v>606</v>
      </c>
      <c r="C25" s="111">
        <v>1096</v>
      </c>
      <c r="D25" s="118">
        <v>1000</v>
      </c>
      <c r="E25" s="124">
        <f t="shared" si="0"/>
        <v>-0.4470802919708029</v>
      </c>
      <c r="F25" s="17">
        <f t="shared" si="1"/>
        <v>-0.39400000000000002</v>
      </c>
    </row>
    <row r="26" spans="1:6" x14ac:dyDescent="0.2">
      <c r="A26" s="8"/>
      <c r="B26" s="126"/>
      <c r="C26" s="111"/>
      <c r="D26" s="118"/>
      <c r="E26" s="124"/>
      <c r="F26" s="17"/>
    </row>
    <row r="27" spans="1:6" x14ac:dyDescent="0.2">
      <c r="A27" s="8" t="s">
        <v>20</v>
      </c>
      <c r="B27" s="126">
        <f>SUM(B28:B33)</f>
        <v>2630</v>
      </c>
      <c r="C27" s="111">
        <f>SUM(C28:C33)</f>
        <v>2467</v>
      </c>
      <c r="D27" s="118">
        <v>2713</v>
      </c>
      <c r="E27" s="124">
        <f t="shared" si="0"/>
        <v>6.6072152411836171E-2</v>
      </c>
      <c r="F27" s="17">
        <f t="shared" si="1"/>
        <v>-3.0593438997419842E-2</v>
      </c>
    </row>
    <row r="28" spans="1:6" x14ac:dyDescent="0.2">
      <c r="A28" s="8" t="s">
        <v>21</v>
      </c>
      <c r="B28" s="126">
        <v>986</v>
      </c>
      <c r="C28" s="111">
        <v>942</v>
      </c>
      <c r="D28" s="118">
        <v>1028</v>
      </c>
      <c r="E28" s="124">
        <f t="shared" si="0"/>
        <v>4.6709129511677272E-2</v>
      </c>
      <c r="F28" s="17">
        <f t="shared" si="1"/>
        <v>-4.0856031128404635E-2</v>
      </c>
    </row>
    <row r="29" spans="1:6" x14ac:dyDescent="0.2">
      <c r="A29" s="8" t="s">
        <v>22</v>
      </c>
      <c r="B29" s="126">
        <v>246</v>
      </c>
      <c r="C29" s="111">
        <v>145</v>
      </c>
      <c r="D29" s="118">
        <v>184</v>
      </c>
      <c r="E29" s="124">
        <f t="shared" si="0"/>
        <v>0.69655172413793109</v>
      </c>
      <c r="F29" s="17">
        <f t="shared" si="1"/>
        <v>0.33695652173913038</v>
      </c>
    </row>
    <row r="30" spans="1:6" x14ac:dyDescent="0.2">
      <c r="A30" s="8" t="s">
        <v>23</v>
      </c>
      <c r="B30" s="126">
        <v>195</v>
      </c>
      <c r="C30" s="111">
        <v>232</v>
      </c>
      <c r="D30" s="118">
        <v>218</v>
      </c>
      <c r="E30" s="124">
        <f t="shared" si="0"/>
        <v>-0.15948275862068961</v>
      </c>
      <c r="F30" s="17">
        <f t="shared" si="1"/>
        <v>-0.10550458715596334</v>
      </c>
    </row>
    <row r="31" spans="1:6" x14ac:dyDescent="0.2">
      <c r="A31" s="7" t="s">
        <v>24</v>
      </c>
      <c r="B31" s="126">
        <v>124</v>
      </c>
      <c r="C31" s="111">
        <v>240</v>
      </c>
      <c r="D31" s="118">
        <v>277</v>
      </c>
      <c r="E31" s="124">
        <f t="shared" si="0"/>
        <v>-0.48333333333333328</v>
      </c>
      <c r="F31" s="17">
        <f t="shared" si="1"/>
        <v>-0.55234657039711199</v>
      </c>
    </row>
    <row r="32" spans="1:6" x14ac:dyDescent="0.2">
      <c r="A32" s="7" t="s">
        <v>25</v>
      </c>
      <c r="B32" s="126">
        <v>124</v>
      </c>
      <c r="C32" s="111">
        <v>97</v>
      </c>
      <c r="D32" s="118">
        <v>219</v>
      </c>
      <c r="E32" s="124">
        <f t="shared" si="0"/>
        <v>0.27835051546391743</v>
      </c>
      <c r="F32" s="17">
        <f t="shared" si="1"/>
        <v>-0.43378995433789957</v>
      </c>
    </row>
    <row r="33" spans="1:6" x14ac:dyDescent="0.2">
      <c r="A33" s="8" t="s">
        <v>19</v>
      </c>
      <c r="B33" s="126">
        <v>955</v>
      </c>
      <c r="C33" s="111">
        <v>811</v>
      </c>
      <c r="D33" s="118">
        <v>787</v>
      </c>
      <c r="E33" s="124">
        <f t="shared" si="0"/>
        <v>0.17755856966707761</v>
      </c>
      <c r="F33" s="17">
        <f t="shared" si="1"/>
        <v>0.21346886912325291</v>
      </c>
    </row>
    <row r="34" spans="1:6" x14ac:dyDescent="0.2">
      <c r="A34" s="3"/>
      <c r="B34" s="126"/>
      <c r="C34" s="111"/>
      <c r="D34" s="118"/>
      <c r="E34" s="124"/>
      <c r="F34" s="17"/>
    </row>
    <row r="35" spans="1:6" x14ac:dyDescent="0.2">
      <c r="A35" s="8" t="s">
        <v>26</v>
      </c>
      <c r="B35" s="126">
        <f>B36+SUM(B41:B51)+B53+SUM(B62:B65)+SUM(B67:B77)</f>
        <v>93301</v>
      </c>
      <c r="C35" s="111">
        <f>SUM(C37:C51)+C53+SUM(C62:C65)+SUM(C67:C77)</f>
        <v>104877</v>
      </c>
      <c r="D35" s="118">
        <v>141475</v>
      </c>
      <c r="E35" s="124">
        <f t="shared" si="0"/>
        <v>-0.11037691772266556</v>
      </c>
      <c r="F35" s="17">
        <f t="shared" si="1"/>
        <v>-0.34051245803145436</v>
      </c>
    </row>
    <row r="36" spans="1:6" x14ac:dyDescent="0.2">
      <c r="A36" s="8" t="s">
        <v>27</v>
      </c>
      <c r="B36" s="126">
        <v>3671</v>
      </c>
      <c r="C36" s="111">
        <v>2982</v>
      </c>
      <c r="D36" s="118">
        <v>5851</v>
      </c>
      <c r="E36" s="124">
        <f t="shared" si="0"/>
        <v>0.23105298457411139</v>
      </c>
      <c r="F36" s="17">
        <f t="shared" si="1"/>
        <v>-0.37258588275508464</v>
      </c>
    </row>
    <row r="37" spans="1:6" x14ac:dyDescent="0.2">
      <c r="A37" s="8" t="s">
        <v>28</v>
      </c>
      <c r="B37" s="126">
        <v>930</v>
      </c>
      <c r="C37" s="111">
        <v>420</v>
      </c>
      <c r="D37" s="118">
        <v>1775</v>
      </c>
      <c r="E37" s="124">
        <f t="shared" si="0"/>
        <v>1.2142857142857144</v>
      </c>
      <c r="F37" s="17">
        <f t="shared" si="1"/>
        <v>-0.47605633802816905</v>
      </c>
    </row>
    <row r="38" spans="1:6" x14ac:dyDescent="0.2">
      <c r="A38" s="8" t="s">
        <v>29</v>
      </c>
      <c r="B38" s="126">
        <v>1028</v>
      </c>
      <c r="C38" s="111">
        <v>1116</v>
      </c>
      <c r="D38" s="118">
        <v>1581</v>
      </c>
      <c r="E38" s="124">
        <f t="shared" si="0"/>
        <v>-7.8853046594982046E-2</v>
      </c>
      <c r="F38" s="17">
        <f t="shared" si="1"/>
        <v>-0.34977862112586966</v>
      </c>
    </row>
    <row r="39" spans="1:6" x14ac:dyDescent="0.2">
      <c r="A39" s="8" t="s">
        <v>30</v>
      </c>
      <c r="B39" s="126">
        <v>428</v>
      </c>
      <c r="C39" s="111">
        <v>520</v>
      </c>
      <c r="D39" s="118">
        <v>639</v>
      </c>
      <c r="E39" s="124">
        <f t="shared" si="0"/>
        <v>-0.17692307692307696</v>
      </c>
      <c r="F39" s="17">
        <f t="shared" si="1"/>
        <v>-0.33020344287949921</v>
      </c>
    </row>
    <row r="40" spans="1:6" x14ac:dyDescent="0.2">
      <c r="A40" s="8" t="s">
        <v>31</v>
      </c>
      <c r="B40" s="126">
        <v>1253</v>
      </c>
      <c r="C40" s="111">
        <v>897</v>
      </c>
      <c r="D40" s="118">
        <v>1814</v>
      </c>
      <c r="E40" s="124">
        <f t="shared" si="0"/>
        <v>0.39687848383500568</v>
      </c>
      <c r="F40" s="17">
        <f t="shared" si="1"/>
        <v>-0.30926130099228222</v>
      </c>
    </row>
    <row r="41" spans="1:6" x14ac:dyDescent="0.2">
      <c r="A41" s="8" t="s">
        <v>32</v>
      </c>
      <c r="B41" s="126">
        <v>8822</v>
      </c>
      <c r="C41" s="111">
        <v>8923</v>
      </c>
      <c r="D41" s="118">
        <v>9379</v>
      </c>
      <c r="E41" s="124">
        <f t="shared" si="0"/>
        <v>-1.1319063095371562E-2</v>
      </c>
      <c r="F41" s="17">
        <f t="shared" si="1"/>
        <v>-5.9387994455698867E-2</v>
      </c>
    </row>
    <row r="42" spans="1:6" x14ac:dyDescent="0.2">
      <c r="A42" s="8" t="s">
        <v>33</v>
      </c>
      <c r="B42" s="126">
        <v>558</v>
      </c>
      <c r="C42" s="111">
        <v>471</v>
      </c>
      <c r="D42" s="118">
        <v>517</v>
      </c>
      <c r="E42" s="124">
        <f t="shared" si="0"/>
        <v>0.1847133757961783</v>
      </c>
      <c r="F42" s="17">
        <f t="shared" si="1"/>
        <v>7.9303675048356004E-2</v>
      </c>
    </row>
    <row r="43" spans="1:6" x14ac:dyDescent="0.2">
      <c r="A43" s="8" t="s">
        <v>34</v>
      </c>
      <c r="B43" s="126">
        <v>2382</v>
      </c>
      <c r="C43" s="111">
        <v>2594</v>
      </c>
      <c r="D43" s="118">
        <v>3345</v>
      </c>
      <c r="E43" s="124">
        <f t="shared" si="0"/>
        <v>-8.1727062451811827E-2</v>
      </c>
      <c r="F43" s="17">
        <f t="shared" si="1"/>
        <v>-0.28789237668161438</v>
      </c>
    </row>
    <row r="44" spans="1:6" x14ac:dyDescent="0.2">
      <c r="A44" s="8" t="s">
        <v>35</v>
      </c>
      <c r="B44" s="126">
        <v>1745</v>
      </c>
      <c r="C44" s="111">
        <v>1637</v>
      </c>
      <c r="D44" s="118">
        <v>1803</v>
      </c>
      <c r="E44" s="124">
        <f t="shared" si="0"/>
        <v>6.5974343310934547E-2</v>
      </c>
      <c r="F44" s="17">
        <f t="shared" si="1"/>
        <v>-3.2168607875762589E-2</v>
      </c>
    </row>
    <row r="45" spans="1:6" x14ac:dyDescent="0.2">
      <c r="A45" s="7" t="s">
        <v>36</v>
      </c>
      <c r="B45" s="126">
        <v>12190</v>
      </c>
      <c r="C45" s="111">
        <v>10991</v>
      </c>
      <c r="D45" s="118">
        <v>13849</v>
      </c>
      <c r="E45" s="124">
        <f t="shared" si="0"/>
        <v>0.10908925484487297</v>
      </c>
      <c r="F45" s="17">
        <f t="shared" si="1"/>
        <v>-0.11979204274676869</v>
      </c>
    </row>
    <row r="46" spans="1:6" x14ac:dyDescent="0.2">
      <c r="A46" s="7" t="s">
        <v>37</v>
      </c>
      <c r="B46" s="126">
        <v>5404</v>
      </c>
      <c r="C46" s="111">
        <v>6249</v>
      </c>
      <c r="D46" s="118">
        <v>8897</v>
      </c>
      <c r="E46" s="124">
        <f t="shared" si="0"/>
        <v>-0.13522163546167387</v>
      </c>
      <c r="F46" s="17">
        <f t="shared" si="1"/>
        <v>-0.39260424862313137</v>
      </c>
    </row>
    <row r="47" spans="1:6" x14ac:dyDescent="0.2">
      <c r="A47" s="8" t="s">
        <v>38</v>
      </c>
      <c r="B47" s="126">
        <v>2037</v>
      </c>
      <c r="C47" s="111">
        <v>1817</v>
      </c>
      <c r="D47" s="118">
        <v>2285</v>
      </c>
      <c r="E47" s="124">
        <f t="shared" si="0"/>
        <v>0.12107870115575126</v>
      </c>
      <c r="F47" s="17">
        <f t="shared" si="1"/>
        <v>-0.10853391684901537</v>
      </c>
    </row>
    <row r="48" spans="1:6" x14ac:dyDescent="0.2">
      <c r="A48" s="8" t="s">
        <v>39</v>
      </c>
      <c r="B48" s="126">
        <v>8105</v>
      </c>
      <c r="C48" s="111">
        <v>7154</v>
      </c>
      <c r="D48" s="118">
        <v>9903</v>
      </c>
      <c r="E48" s="124">
        <f t="shared" si="0"/>
        <v>0.13293262510483639</v>
      </c>
      <c r="F48" s="17">
        <f t="shared" si="1"/>
        <v>-0.18156114308795313</v>
      </c>
    </row>
    <row r="49" spans="1:9" x14ac:dyDescent="0.2">
      <c r="A49" s="8" t="s">
        <v>40</v>
      </c>
      <c r="B49" s="126">
        <v>1419</v>
      </c>
      <c r="C49" s="111">
        <v>1373</v>
      </c>
      <c r="D49" s="118">
        <v>1792</v>
      </c>
      <c r="E49" s="124">
        <f t="shared" si="0"/>
        <v>3.3503277494537409E-2</v>
      </c>
      <c r="F49" s="17">
        <f t="shared" si="1"/>
        <v>-0.2081473214285714</v>
      </c>
    </row>
    <row r="50" spans="1:9" x14ac:dyDescent="0.2">
      <c r="A50" s="7" t="s">
        <v>41</v>
      </c>
      <c r="B50" s="126">
        <v>2540</v>
      </c>
      <c r="C50" s="111">
        <v>2604</v>
      </c>
      <c r="D50" s="118">
        <v>3222</v>
      </c>
      <c r="E50" s="124">
        <f t="shared" si="0"/>
        <v>-2.457757296466978E-2</v>
      </c>
      <c r="F50" s="17">
        <f t="shared" si="1"/>
        <v>-0.21166977032898826</v>
      </c>
    </row>
    <row r="51" spans="1:9" x14ac:dyDescent="0.2">
      <c r="A51" s="8" t="s">
        <v>42</v>
      </c>
      <c r="B51" s="126">
        <v>568</v>
      </c>
      <c r="C51" s="111">
        <v>406</v>
      </c>
      <c r="D51" s="118">
        <v>356</v>
      </c>
      <c r="E51" s="124">
        <f t="shared" si="0"/>
        <v>0.39901477832512322</v>
      </c>
      <c r="F51" s="17">
        <f t="shared" si="1"/>
        <v>0.59550561797752799</v>
      </c>
    </row>
    <row r="52" spans="1:9" x14ac:dyDescent="0.2">
      <c r="A52" s="8"/>
      <c r="B52" s="126"/>
      <c r="C52" s="111"/>
      <c r="D52" s="118"/>
      <c r="E52" s="124"/>
      <c r="F52" s="17"/>
    </row>
    <row r="53" spans="1:9" x14ac:dyDescent="0.2">
      <c r="A53" s="8" t="s">
        <v>43</v>
      </c>
      <c r="B53" s="126">
        <f>SUM(B54:B60)</f>
        <v>29348</v>
      </c>
      <c r="C53" s="111">
        <f>SUM(C54:C60)</f>
        <v>42432</v>
      </c>
      <c r="D53" s="118">
        <v>60723</v>
      </c>
      <c r="E53" s="124">
        <f t="shared" si="0"/>
        <v>-0.30835218702865763</v>
      </c>
      <c r="F53" s="17">
        <f t="shared" si="1"/>
        <v>-0.51669054559227967</v>
      </c>
    </row>
    <row r="54" spans="1:9" x14ac:dyDescent="0.2">
      <c r="A54" s="8" t="s">
        <v>44</v>
      </c>
      <c r="B54" s="126">
        <v>17287</v>
      </c>
      <c r="C54" s="111">
        <v>29688</v>
      </c>
      <c r="D54" s="118">
        <v>47143</v>
      </c>
      <c r="E54" s="124">
        <f t="shared" si="0"/>
        <v>-0.41771085960657506</v>
      </c>
      <c r="F54" s="17">
        <f t="shared" si="1"/>
        <v>-0.63330717179644913</v>
      </c>
    </row>
    <row r="55" spans="1:9" x14ac:dyDescent="0.2">
      <c r="A55" s="8" t="s">
        <v>45</v>
      </c>
      <c r="B55" s="126">
        <v>9741</v>
      </c>
      <c r="C55" s="111">
        <v>9613</v>
      </c>
      <c r="D55" s="118">
        <v>10787</v>
      </c>
      <c r="E55" s="124">
        <f t="shared" si="0"/>
        <v>1.3315302194944367E-2</v>
      </c>
      <c r="F55" s="17">
        <f t="shared" si="1"/>
        <v>-9.6968573282655068E-2</v>
      </c>
    </row>
    <row r="56" spans="1:9" x14ac:dyDescent="0.2">
      <c r="A56" s="8" t="s">
        <v>46</v>
      </c>
      <c r="B56" s="126">
        <v>1208</v>
      </c>
      <c r="C56" s="111">
        <v>1430</v>
      </c>
      <c r="D56" s="118">
        <v>1570</v>
      </c>
      <c r="E56" s="124">
        <f t="shared" si="0"/>
        <v>-0.15524475524475523</v>
      </c>
      <c r="F56" s="17">
        <f t="shared" si="1"/>
        <v>-0.23057324840764326</v>
      </c>
      <c r="I56" s="16"/>
    </row>
    <row r="57" spans="1:9" x14ac:dyDescent="0.2">
      <c r="A57" s="8" t="s">
        <v>47</v>
      </c>
      <c r="B57" s="126">
        <v>405</v>
      </c>
      <c r="C57" s="111">
        <v>524</v>
      </c>
      <c r="D57" s="118">
        <v>251</v>
      </c>
      <c r="E57" s="124">
        <f t="shared" si="0"/>
        <v>-0.22709923664122134</v>
      </c>
      <c r="F57" s="17">
        <f t="shared" si="1"/>
        <v>0.61354581673306763</v>
      </c>
      <c r="I57" s="5"/>
    </row>
    <row r="58" spans="1:9" x14ac:dyDescent="0.2">
      <c r="A58" s="8" t="s">
        <v>48</v>
      </c>
      <c r="B58" s="126">
        <v>208</v>
      </c>
      <c r="C58" s="111">
        <v>201</v>
      </c>
      <c r="D58" s="118">
        <v>208</v>
      </c>
      <c r="E58" s="124">
        <f t="shared" si="0"/>
        <v>3.4825870646766122E-2</v>
      </c>
      <c r="F58" s="17">
        <f t="shared" si="1"/>
        <v>0</v>
      </c>
      <c r="I58" s="5"/>
    </row>
    <row r="59" spans="1:9" x14ac:dyDescent="0.2">
      <c r="A59" s="8" t="s">
        <v>81</v>
      </c>
      <c r="B59" s="126">
        <v>445</v>
      </c>
      <c r="C59" s="111">
        <v>859</v>
      </c>
      <c r="D59" s="118">
        <v>581</v>
      </c>
      <c r="E59" s="124">
        <f t="shared" si="0"/>
        <v>-0.48195576251455186</v>
      </c>
      <c r="F59" s="17">
        <f t="shared" si="1"/>
        <v>-0.23407917383820998</v>
      </c>
      <c r="I59" s="16"/>
    </row>
    <row r="60" spans="1:9" x14ac:dyDescent="0.2">
      <c r="A60" s="8" t="s">
        <v>49</v>
      </c>
      <c r="B60" s="126">
        <v>54</v>
      </c>
      <c r="C60" s="111">
        <v>117</v>
      </c>
      <c r="D60" s="118">
        <v>183</v>
      </c>
      <c r="E60" s="124">
        <f t="shared" si="0"/>
        <v>-0.53846153846153844</v>
      </c>
      <c r="F60" s="17">
        <f t="shared" si="1"/>
        <v>-0.70491803278688525</v>
      </c>
    </row>
    <row r="61" spans="1:9" x14ac:dyDescent="0.2">
      <c r="A61" s="3"/>
      <c r="B61" s="126"/>
      <c r="C61" s="111"/>
      <c r="D61" s="118"/>
      <c r="E61" s="124"/>
      <c r="F61" s="17"/>
    </row>
    <row r="62" spans="1:9" x14ac:dyDescent="0.2">
      <c r="A62" s="8" t="s">
        <v>50</v>
      </c>
      <c r="B62" s="126">
        <v>1117</v>
      </c>
      <c r="C62" s="111">
        <v>929</v>
      </c>
      <c r="D62" s="118">
        <v>494</v>
      </c>
      <c r="E62" s="124">
        <f t="shared" si="0"/>
        <v>0.20236813778256191</v>
      </c>
      <c r="F62" s="17">
        <f t="shared" si="1"/>
        <v>1.2611336032388665</v>
      </c>
    </row>
    <row r="63" spans="1:9" x14ac:dyDescent="0.2">
      <c r="A63" s="8" t="s">
        <v>51</v>
      </c>
      <c r="B63" s="126">
        <v>192</v>
      </c>
      <c r="C63" s="111">
        <v>152</v>
      </c>
      <c r="D63" s="118">
        <v>135</v>
      </c>
      <c r="E63" s="124">
        <f t="shared" si="0"/>
        <v>0.26315789473684204</v>
      </c>
      <c r="F63" s="17">
        <f t="shared" si="1"/>
        <v>0.42222222222222228</v>
      </c>
    </row>
    <row r="64" spans="1:9" x14ac:dyDescent="0.2">
      <c r="A64" s="8" t="s">
        <v>52</v>
      </c>
      <c r="B64" s="126">
        <v>1391</v>
      </c>
      <c r="C64" s="111">
        <v>683</v>
      </c>
      <c r="D64" s="118">
        <v>1228</v>
      </c>
      <c r="E64" s="124">
        <f t="shared" si="0"/>
        <v>1.0366032210834555</v>
      </c>
      <c r="F64" s="17">
        <f t="shared" si="1"/>
        <v>0.13273615635179148</v>
      </c>
    </row>
    <row r="65" spans="1:6" x14ac:dyDescent="0.2">
      <c r="A65" s="8" t="s">
        <v>53</v>
      </c>
      <c r="B65" s="126">
        <v>398</v>
      </c>
      <c r="C65" s="111">
        <v>347</v>
      </c>
      <c r="D65" s="118">
        <v>325</v>
      </c>
      <c r="E65" s="124">
        <f t="shared" si="0"/>
        <v>0.14697406340057628</v>
      </c>
      <c r="F65" s="17">
        <f t="shared" si="1"/>
        <v>0.22461538461538466</v>
      </c>
    </row>
    <row r="66" spans="1:6" x14ac:dyDescent="0.2">
      <c r="A66" s="3"/>
      <c r="B66" s="126"/>
      <c r="C66" s="111"/>
      <c r="D66" s="118"/>
      <c r="E66" s="124"/>
      <c r="F66" s="17"/>
    </row>
    <row r="67" spans="1:6" x14ac:dyDescent="0.2">
      <c r="A67" s="8" t="s">
        <v>54</v>
      </c>
      <c r="B67" s="126">
        <v>3621</v>
      </c>
      <c r="C67" s="111">
        <v>5404</v>
      </c>
      <c r="D67" s="118">
        <v>7629</v>
      </c>
      <c r="E67" s="124">
        <f t="shared" si="0"/>
        <v>-0.32994078460399701</v>
      </c>
      <c r="F67" s="17">
        <f t="shared" si="1"/>
        <v>-0.52536374360990956</v>
      </c>
    </row>
    <row r="68" spans="1:6" x14ac:dyDescent="0.2">
      <c r="A68" s="8" t="s">
        <v>55</v>
      </c>
      <c r="B68" s="126">
        <v>1156</v>
      </c>
      <c r="C68" s="111">
        <v>990</v>
      </c>
      <c r="D68" s="118">
        <v>1260</v>
      </c>
      <c r="E68" s="124">
        <f t="shared" si="0"/>
        <v>0.16767676767676765</v>
      </c>
      <c r="F68" s="17">
        <f t="shared" si="1"/>
        <v>-8.253968253968258E-2</v>
      </c>
    </row>
    <row r="69" spans="1:6" x14ac:dyDescent="0.2">
      <c r="A69" s="8" t="s">
        <v>56</v>
      </c>
      <c r="B69" s="126">
        <v>308</v>
      </c>
      <c r="C69" s="111">
        <v>196</v>
      </c>
      <c r="D69" s="118">
        <v>520</v>
      </c>
      <c r="E69" s="124">
        <f t="shared" si="0"/>
        <v>0.5714285714285714</v>
      </c>
      <c r="F69" s="17">
        <f t="shared" si="1"/>
        <v>-0.40769230769230769</v>
      </c>
    </row>
    <row r="70" spans="1:6" x14ac:dyDescent="0.2">
      <c r="A70" s="8" t="s">
        <v>58</v>
      </c>
      <c r="B70" s="126">
        <v>134</v>
      </c>
      <c r="C70" s="111">
        <v>456</v>
      </c>
      <c r="D70" s="118">
        <v>418</v>
      </c>
      <c r="E70" s="124">
        <f t="shared" ref="E70:E96" si="2">B70/C70-1</f>
        <v>-0.70614035087719296</v>
      </c>
      <c r="F70" s="17">
        <f t="shared" ref="F70:F96" si="3">B70/D70-1</f>
        <v>-0.67942583732057416</v>
      </c>
    </row>
    <row r="71" spans="1:6" x14ac:dyDescent="0.2">
      <c r="A71" s="8" t="s">
        <v>57</v>
      </c>
      <c r="B71" s="126">
        <v>211</v>
      </c>
      <c r="C71" s="111">
        <v>97</v>
      </c>
      <c r="D71" s="118">
        <v>98</v>
      </c>
      <c r="E71" s="124">
        <f t="shared" si="2"/>
        <v>1.1752577319587627</v>
      </c>
      <c r="F71" s="17">
        <f t="shared" si="3"/>
        <v>1.1530612244897958</v>
      </c>
    </row>
    <row r="72" spans="1:6" x14ac:dyDescent="0.2">
      <c r="A72" s="8" t="s">
        <v>59</v>
      </c>
      <c r="B72" s="126">
        <v>3148</v>
      </c>
      <c r="C72" s="111">
        <v>3395</v>
      </c>
      <c r="D72" s="118">
        <v>3986</v>
      </c>
      <c r="E72" s="124">
        <f t="shared" si="2"/>
        <v>-7.2754050073637666E-2</v>
      </c>
      <c r="F72" s="17">
        <f t="shared" si="3"/>
        <v>-0.21023582538886099</v>
      </c>
    </row>
    <row r="73" spans="1:6" x14ac:dyDescent="0.2">
      <c r="A73" s="8" t="s">
        <v>60</v>
      </c>
      <c r="B73" s="126">
        <v>427</v>
      </c>
      <c r="C73" s="111">
        <v>461</v>
      </c>
      <c r="D73" s="118">
        <v>512</v>
      </c>
      <c r="E73" s="124">
        <f t="shared" si="2"/>
        <v>-7.3752711496746226E-2</v>
      </c>
      <c r="F73" s="17">
        <f t="shared" si="3"/>
        <v>-0.166015625</v>
      </c>
    </row>
    <row r="74" spans="1:6" x14ac:dyDescent="0.2">
      <c r="A74" s="8" t="s">
        <v>61</v>
      </c>
      <c r="B74" s="126">
        <v>743</v>
      </c>
      <c r="C74" s="111">
        <v>598</v>
      </c>
      <c r="D74" s="118">
        <v>931</v>
      </c>
      <c r="E74" s="124">
        <f t="shared" si="2"/>
        <v>0.24247491638795982</v>
      </c>
      <c r="F74" s="17">
        <f t="shared" si="3"/>
        <v>-0.20193340494092371</v>
      </c>
    </row>
    <row r="75" spans="1:6" x14ac:dyDescent="0.2">
      <c r="A75" s="8" t="s">
        <v>62</v>
      </c>
      <c r="B75" s="126">
        <v>291</v>
      </c>
      <c r="C75" s="111">
        <v>330</v>
      </c>
      <c r="D75" s="118">
        <v>307</v>
      </c>
      <c r="E75" s="124">
        <f t="shared" si="2"/>
        <v>-0.11818181818181817</v>
      </c>
      <c r="F75" s="17">
        <f t="shared" si="3"/>
        <v>-5.2117263843648232E-2</v>
      </c>
    </row>
    <row r="76" spans="1:6" x14ac:dyDescent="0.2">
      <c r="A76" s="8" t="s">
        <v>63</v>
      </c>
      <c r="B76" s="126">
        <v>1133</v>
      </c>
      <c r="C76" s="111">
        <v>987</v>
      </c>
      <c r="D76" s="118">
        <v>1413</v>
      </c>
      <c r="E76" s="124">
        <f t="shared" si="2"/>
        <v>0.1479229989868287</v>
      </c>
      <c r="F76" s="17">
        <f t="shared" si="3"/>
        <v>-0.19815994338287335</v>
      </c>
    </row>
    <row r="77" spans="1:6" x14ac:dyDescent="0.2">
      <c r="A77" s="8" t="s">
        <v>64</v>
      </c>
      <c r="B77" s="126">
        <f>143+99</f>
        <v>242</v>
      </c>
      <c r="C77" s="111">
        <f>160+88</f>
        <v>248</v>
      </c>
      <c r="D77" s="118">
        <v>297</v>
      </c>
      <c r="E77" s="124">
        <f t="shared" si="2"/>
        <v>-2.4193548387096753E-2</v>
      </c>
      <c r="F77" s="17">
        <f t="shared" si="3"/>
        <v>-0.18518518518518523</v>
      </c>
    </row>
    <row r="78" spans="1:6" x14ac:dyDescent="0.2">
      <c r="A78" s="8"/>
      <c r="B78" s="126"/>
      <c r="C78" s="111"/>
      <c r="D78" s="118"/>
      <c r="E78" s="124"/>
      <c r="F78" s="17"/>
    </row>
    <row r="79" spans="1:6" x14ac:dyDescent="0.2">
      <c r="A79" s="8" t="s">
        <v>65</v>
      </c>
      <c r="B79" s="126">
        <f>SUM(B80:B83)</f>
        <v>58506</v>
      </c>
      <c r="C79" s="111">
        <f>SUM(C80:C83)</f>
        <v>55834</v>
      </c>
      <c r="D79" s="118">
        <v>62167</v>
      </c>
      <c r="E79" s="124">
        <f t="shared" si="2"/>
        <v>4.7856145001253791E-2</v>
      </c>
      <c r="F79" s="17">
        <f t="shared" si="3"/>
        <v>-5.8889764666141153E-2</v>
      </c>
    </row>
    <row r="80" spans="1:6" x14ac:dyDescent="0.2">
      <c r="A80" s="8" t="s">
        <v>66</v>
      </c>
      <c r="B80" s="126">
        <v>45072</v>
      </c>
      <c r="C80" s="111">
        <v>41766</v>
      </c>
      <c r="D80" s="118">
        <v>46670</v>
      </c>
      <c r="E80" s="124">
        <f t="shared" si="2"/>
        <v>7.9155293779629377E-2</v>
      </c>
      <c r="F80" s="17">
        <f t="shared" si="3"/>
        <v>-3.4240411399185766E-2</v>
      </c>
    </row>
    <row r="81" spans="1:6" x14ac:dyDescent="0.2">
      <c r="A81" s="8" t="s">
        <v>67</v>
      </c>
      <c r="B81" s="126">
        <v>3487</v>
      </c>
      <c r="C81" s="111">
        <v>3200</v>
      </c>
      <c r="D81" s="118">
        <v>3822</v>
      </c>
      <c r="E81" s="124">
        <f t="shared" si="2"/>
        <v>8.968749999999992E-2</v>
      </c>
      <c r="F81" s="17">
        <f t="shared" si="3"/>
        <v>-8.7650444793301974E-2</v>
      </c>
    </row>
    <row r="82" spans="1:6" x14ac:dyDescent="0.2">
      <c r="A82" s="8" t="s">
        <v>68</v>
      </c>
      <c r="B82" s="126">
        <v>1063</v>
      </c>
      <c r="C82" s="111">
        <v>831</v>
      </c>
      <c r="D82" s="118">
        <v>824</v>
      </c>
      <c r="E82" s="124">
        <f t="shared" si="2"/>
        <v>0.27918170878459692</v>
      </c>
      <c r="F82" s="17">
        <f t="shared" si="3"/>
        <v>0.29004854368932032</v>
      </c>
    </row>
    <row r="83" spans="1:6" x14ac:dyDescent="0.2">
      <c r="A83" s="8" t="s">
        <v>69</v>
      </c>
      <c r="B83" s="126">
        <v>8884</v>
      </c>
      <c r="C83" s="111">
        <v>10037</v>
      </c>
      <c r="D83" s="118">
        <v>10851</v>
      </c>
      <c r="E83" s="124">
        <f t="shared" si="2"/>
        <v>-0.11487496263823849</v>
      </c>
      <c r="F83" s="17">
        <f t="shared" si="3"/>
        <v>-0.1812736153349922</v>
      </c>
    </row>
    <row r="84" spans="1:6" x14ac:dyDescent="0.2">
      <c r="A84" s="8" t="s">
        <v>70</v>
      </c>
      <c r="B84" s="126">
        <v>285</v>
      </c>
      <c r="C84" s="111">
        <v>254</v>
      </c>
      <c r="D84" s="118">
        <v>243</v>
      </c>
      <c r="E84" s="124">
        <f t="shared" si="2"/>
        <v>0.12204724409448819</v>
      </c>
      <c r="F84" s="17">
        <f t="shared" si="3"/>
        <v>0.17283950617283961</v>
      </c>
    </row>
    <row r="85" spans="1:6" x14ac:dyDescent="0.2">
      <c r="A85" s="8" t="s">
        <v>71</v>
      </c>
      <c r="B85" s="126">
        <v>3983</v>
      </c>
      <c r="C85" s="111">
        <v>3423</v>
      </c>
      <c r="D85" s="118">
        <v>3968</v>
      </c>
      <c r="E85" s="124">
        <f t="shared" si="2"/>
        <v>0.16359918200409007</v>
      </c>
      <c r="F85" s="17">
        <f t="shared" si="3"/>
        <v>3.7802419354837635E-3</v>
      </c>
    </row>
    <row r="86" spans="1:6" x14ac:dyDescent="0.2">
      <c r="A86" s="8" t="s">
        <v>72</v>
      </c>
      <c r="B86" s="126">
        <v>2530</v>
      </c>
      <c r="C86" s="111">
        <v>4367</v>
      </c>
      <c r="D86" s="118">
        <v>3968</v>
      </c>
      <c r="E86" s="124">
        <f t="shared" si="2"/>
        <v>-0.42065491183879089</v>
      </c>
      <c r="F86" s="17">
        <f t="shared" si="3"/>
        <v>-0.36239919354838712</v>
      </c>
    </row>
    <row r="87" spans="1:6" x14ac:dyDescent="0.2">
      <c r="A87" s="8" t="s">
        <v>73</v>
      </c>
      <c r="B87" s="126">
        <v>613</v>
      </c>
      <c r="C87" s="111">
        <v>520</v>
      </c>
      <c r="D87" s="118">
        <v>541</v>
      </c>
      <c r="E87" s="124">
        <f t="shared" si="2"/>
        <v>0.17884615384615388</v>
      </c>
      <c r="F87" s="17">
        <f t="shared" si="3"/>
        <v>0.13308687615526793</v>
      </c>
    </row>
    <row r="88" spans="1:6" x14ac:dyDescent="0.2">
      <c r="A88" s="8" t="s">
        <v>74</v>
      </c>
      <c r="B88" s="126">
        <v>351</v>
      </c>
      <c r="C88" s="111">
        <v>458</v>
      </c>
      <c r="D88" s="118">
        <v>610</v>
      </c>
      <c r="E88" s="124">
        <f t="shared" si="2"/>
        <v>-0.23362445414847166</v>
      </c>
      <c r="F88" s="17">
        <f t="shared" si="3"/>
        <v>-0.42459016393442628</v>
      </c>
    </row>
    <row r="89" spans="1:6" x14ac:dyDescent="0.2">
      <c r="A89" s="8" t="s">
        <v>75</v>
      </c>
      <c r="B89" s="126">
        <v>84</v>
      </c>
      <c r="C89" s="111">
        <v>58</v>
      </c>
      <c r="D89" s="118">
        <v>278</v>
      </c>
      <c r="E89" s="124">
        <f t="shared" si="2"/>
        <v>0.44827586206896552</v>
      </c>
      <c r="F89" s="17">
        <f t="shared" si="3"/>
        <v>-0.69784172661870503</v>
      </c>
    </row>
    <row r="90" spans="1:6" x14ac:dyDescent="0.2">
      <c r="A90" s="8"/>
      <c r="B90" s="126"/>
      <c r="C90" s="111"/>
      <c r="D90" s="118"/>
      <c r="E90" s="124"/>
      <c r="F90" s="17"/>
    </row>
    <row r="91" spans="1:6" x14ac:dyDescent="0.2">
      <c r="A91" s="8" t="s">
        <v>76</v>
      </c>
      <c r="B91" s="126">
        <f>SUM(B92:B94)</f>
        <v>2454</v>
      </c>
      <c r="C91" s="111">
        <f>SUM(C92:C94)</f>
        <v>2063</v>
      </c>
      <c r="D91" s="118">
        <v>2855</v>
      </c>
      <c r="E91" s="124">
        <f t="shared" si="2"/>
        <v>0.18952981095491994</v>
      </c>
      <c r="F91" s="17">
        <f t="shared" si="3"/>
        <v>-0.14045534150612959</v>
      </c>
    </row>
    <row r="92" spans="1:6" x14ac:dyDescent="0.2">
      <c r="A92" s="8" t="s">
        <v>77</v>
      </c>
      <c r="B92" s="126">
        <v>2126</v>
      </c>
      <c r="C92" s="111">
        <v>1792</v>
      </c>
      <c r="D92" s="118">
        <v>2499</v>
      </c>
      <c r="E92" s="124">
        <f t="shared" si="2"/>
        <v>0.1863839285714286</v>
      </c>
      <c r="F92" s="17">
        <f t="shared" si="3"/>
        <v>-0.14925970388155263</v>
      </c>
    </row>
    <row r="93" spans="1:6" x14ac:dyDescent="0.2">
      <c r="A93" s="8" t="s">
        <v>78</v>
      </c>
      <c r="B93" s="126">
        <v>270</v>
      </c>
      <c r="C93" s="111">
        <v>220</v>
      </c>
      <c r="D93" s="118">
        <v>314</v>
      </c>
      <c r="E93" s="124">
        <f t="shared" si="2"/>
        <v>0.22727272727272729</v>
      </c>
      <c r="F93" s="17">
        <f t="shared" si="3"/>
        <v>-0.14012738853503182</v>
      </c>
    </row>
    <row r="94" spans="1:6" x14ac:dyDescent="0.2">
      <c r="A94" s="8" t="s">
        <v>19</v>
      </c>
      <c r="B94" s="126">
        <v>58</v>
      </c>
      <c r="C94" s="111">
        <v>51</v>
      </c>
      <c r="D94" s="118">
        <v>42</v>
      </c>
      <c r="E94" s="124">
        <f t="shared" si="2"/>
        <v>0.13725490196078427</v>
      </c>
      <c r="F94" s="17">
        <f t="shared" si="3"/>
        <v>0.38095238095238093</v>
      </c>
    </row>
    <row r="95" spans="1:6" x14ac:dyDescent="0.2">
      <c r="A95" s="8"/>
      <c r="B95" s="126"/>
      <c r="C95" s="111"/>
      <c r="D95" s="118"/>
      <c r="E95" s="124"/>
      <c r="F95" s="17"/>
    </row>
    <row r="96" spans="1:6" ht="13.5" thickBot="1" x14ac:dyDescent="0.25">
      <c r="A96" s="11" t="s">
        <v>79</v>
      </c>
      <c r="B96" s="127">
        <v>756</v>
      </c>
      <c r="C96" s="112">
        <v>1700</v>
      </c>
      <c r="D96" s="119">
        <v>1212</v>
      </c>
      <c r="E96" s="125">
        <f t="shared" si="2"/>
        <v>-0.55529411764705883</v>
      </c>
      <c r="F96" s="18">
        <f t="shared" si="3"/>
        <v>-0.37623762376237624</v>
      </c>
    </row>
  </sheetData>
  <mergeCells count="2">
    <mergeCell ref="E3:F3"/>
    <mergeCell ref="B3:D3"/>
  </mergeCells>
  <conditionalFormatting sqref="F5:F96">
    <cfRule type="cellIs" dxfId="95" priority="5" operator="lessThan">
      <formula>0</formula>
    </cfRule>
    <cfRule type="cellIs" dxfId="94" priority="6" operator="greaterThan">
      <formula>0</formula>
    </cfRule>
    <cfRule type="cellIs" dxfId="93" priority="7" operator="greaterThan">
      <formula>0</formula>
    </cfRule>
    <cfRule type="cellIs" dxfId="92" priority="8" operator="lessThan">
      <formula>0</formula>
    </cfRule>
  </conditionalFormatting>
  <conditionalFormatting sqref="E5:E96">
    <cfRule type="cellIs" dxfId="91" priority="1" operator="lessThan">
      <formula>0</formula>
    </cfRule>
    <cfRule type="cellIs" dxfId="90" priority="2" operator="greaterThan">
      <formula>0</formula>
    </cfRule>
    <cfRule type="cellIs" dxfId="89" priority="3" operator="greaterThan">
      <formula>0</formula>
    </cfRule>
    <cfRule type="cellIs" dxfId="88" priority="4" operator="lessThan">
      <formula>0</formula>
    </cfRule>
  </conditionalFormatting>
  <pageMargins left="0.7" right="0.7" top="0.75" bottom="0.75" header="0.3" footer="0.3"/>
  <pageSetup paperSize="9" orientation="portrait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G5" sqref="G5:I96"/>
    </sheetView>
  </sheetViews>
  <sheetFormatPr defaultColWidth="9" defaultRowHeight="12.75" x14ac:dyDescent="0.2"/>
  <cols>
    <col min="1" max="1" width="26.375" style="81" customWidth="1"/>
    <col min="2" max="2" width="4.375" style="81" bestFit="1" customWidth="1"/>
    <col min="3" max="6" width="6.625" style="81" bestFit="1" customWidth="1"/>
    <col min="7" max="7" width="4.375" style="81" bestFit="1" customWidth="1"/>
    <col min="8" max="9" width="8" style="81" bestFit="1" customWidth="1"/>
    <col min="10" max="11" width="6.625" style="81" bestFit="1" customWidth="1"/>
    <col min="12" max="16384" width="9" style="81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82"/>
      <c r="C2" s="82"/>
      <c r="D2" s="82"/>
      <c r="G2" s="82"/>
      <c r="H2" s="82"/>
      <c r="I2" s="82"/>
    </row>
    <row r="3" spans="1:11" ht="13.5" thickBot="1" x14ac:dyDescent="0.25">
      <c r="A3" s="12"/>
      <c r="B3" s="182" t="s">
        <v>104</v>
      </c>
      <c r="C3" s="183"/>
      <c r="D3" s="184"/>
      <c r="E3" s="179" t="s">
        <v>0</v>
      </c>
      <c r="F3" s="186"/>
      <c r="G3" s="182" t="s">
        <v>105</v>
      </c>
      <c r="H3" s="183"/>
      <c r="I3" s="184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137">
        <v>2016</v>
      </c>
      <c r="H4" s="1">
        <v>2015</v>
      </c>
      <c r="I4" s="10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47">
        <f>C6+C27+C35+C79+C91+C96</f>
        <v>325147</v>
      </c>
      <c r="D5" s="148">
        <v>310750</v>
      </c>
      <c r="E5" s="129">
        <f>B5/C5-1</f>
        <v>-1</v>
      </c>
      <c r="F5" s="115">
        <f>B5/D5-1</f>
        <v>-1</v>
      </c>
      <c r="G5" s="138"/>
      <c r="H5" s="152">
        <v>2658586</v>
      </c>
      <c r="I5" s="153">
        <v>2788202</v>
      </c>
      <c r="J5" s="129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21">
        <f>C8+C21</f>
        <v>25852</v>
      </c>
      <c r="D6" s="149">
        <f>D8+D21</f>
        <v>18575</v>
      </c>
      <c r="E6" s="124">
        <f t="shared" ref="E6:E69" si="0">B6/C6-1</f>
        <v>-1</v>
      </c>
      <c r="F6" s="116">
        <f t="shared" ref="F6:F69" si="1">B6/D6-1</f>
        <v>-1</v>
      </c>
      <c r="G6" s="19"/>
      <c r="H6" s="108">
        <v>209866</v>
      </c>
      <c r="I6" s="154">
        <v>198324</v>
      </c>
      <c r="J6" s="124">
        <f t="shared" ref="J6:J69" si="2">G6/H6-1</f>
        <v>-1</v>
      </c>
      <c r="K6" s="89">
        <f t="shared" ref="K6:K69" si="3">G6/I6-1</f>
        <v>-1</v>
      </c>
    </row>
    <row r="7" spans="1:11" x14ac:dyDescent="0.2">
      <c r="A7" s="8"/>
      <c r="B7" s="19"/>
      <c r="C7" s="121"/>
      <c r="D7" s="149"/>
      <c r="E7" s="124"/>
      <c r="F7" s="116"/>
      <c r="G7" s="19"/>
      <c r="H7" s="108"/>
      <c r="I7" s="154"/>
      <c r="J7" s="124"/>
      <c r="K7" s="89"/>
    </row>
    <row r="8" spans="1:11" x14ac:dyDescent="0.2">
      <c r="A8" s="8" t="s">
        <v>3</v>
      </c>
      <c r="B8" s="19">
        <f>SUM(B9:B19)</f>
        <v>0</v>
      </c>
      <c r="C8" s="121">
        <f>SUM(C9:C19)</f>
        <v>20802</v>
      </c>
      <c r="D8" s="149">
        <f>SUM(D9:D19)</f>
        <v>13953</v>
      </c>
      <c r="E8" s="124">
        <f t="shared" si="0"/>
        <v>-1</v>
      </c>
      <c r="F8" s="116">
        <f t="shared" si="1"/>
        <v>-1</v>
      </c>
      <c r="G8" s="19"/>
      <c r="H8" s="108">
        <v>148418</v>
      </c>
      <c r="I8" s="154">
        <v>144613</v>
      </c>
      <c r="J8" s="124">
        <f t="shared" si="2"/>
        <v>-1</v>
      </c>
      <c r="K8" s="89">
        <f t="shared" si="3"/>
        <v>-1</v>
      </c>
    </row>
    <row r="9" spans="1:11" x14ac:dyDescent="0.2">
      <c r="A9" s="8" t="s">
        <v>4</v>
      </c>
      <c r="B9" s="19"/>
      <c r="C9" s="121">
        <v>5452</v>
      </c>
      <c r="D9" s="149">
        <v>3784</v>
      </c>
      <c r="E9" s="124">
        <f t="shared" si="0"/>
        <v>-1</v>
      </c>
      <c r="F9" s="116">
        <f t="shared" si="1"/>
        <v>-1</v>
      </c>
      <c r="G9" s="19"/>
      <c r="H9" s="108">
        <v>33591</v>
      </c>
      <c r="I9" s="154">
        <v>32231</v>
      </c>
      <c r="J9" s="124">
        <f t="shared" si="2"/>
        <v>-1</v>
      </c>
      <c r="K9" s="89">
        <f t="shared" si="3"/>
        <v>-1</v>
      </c>
    </row>
    <row r="10" spans="1:11" x14ac:dyDescent="0.2">
      <c r="A10" s="8" t="s">
        <v>5</v>
      </c>
      <c r="B10" s="19"/>
      <c r="C10" s="121">
        <v>310</v>
      </c>
      <c r="D10" s="149">
        <v>439</v>
      </c>
      <c r="E10" s="124">
        <f t="shared" si="0"/>
        <v>-1</v>
      </c>
      <c r="F10" s="116">
        <f t="shared" si="1"/>
        <v>-1</v>
      </c>
      <c r="G10" s="19"/>
      <c r="H10" s="108">
        <v>3144</v>
      </c>
      <c r="I10" s="154">
        <v>5601</v>
      </c>
      <c r="J10" s="124">
        <f t="shared" si="2"/>
        <v>-1</v>
      </c>
      <c r="K10" s="89">
        <f t="shared" si="3"/>
        <v>-1</v>
      </c>
    </row>
    <row r="11" spans="1:11" x14ac:dyDescent="0.2">
      <c r="A11" s="8" t="s">
        <v>6</v>
      </c>
      <c r="B11" s="19"/>
      <c r="C11" s="121">
        <v>2139</v>
      </c>
      <c r="D11" s="149">
        <v>1747</v>
      </c>
      <c r="E11" s="124">
        <f t="shared" si="0"/>
        <v>-1</v>
      </c>
      <c r="F11" s="116">
        <f t="shared" si="1"/>
        <v>-1</v>
      </c>
      <c r="G11" s="19"/>
      <c r="H11" s="108">
        <v>17365</v>
      </c>
      <c r="I11" s="154">
        <v>22395</v>
      </c>
      <c r="J11" s="124">
        <f t="shared" si="2"/>
        <v>-1</v>
      </c>
      <c r="K11" s="89">
        <f t="shared" si="3"/>
        <v>-1</v>
      </c>
    </row>
    <row r="12" spans="1:11" x14ac:dyDescent="0.2">
      <c r="A12" s="8" t="s">
        <v>86</v>
      </c>
      <c r="B12" s="19"/>
      <c r="C12" s="121">
        <v>516</v>
      </c>
      <c r="D12" s="149">
        <v>363</v>
      </c>
      <c r="E12" s="124">
        <f t="shared" si="0"/>
        <v>-1</v>
      </c>
      <c r="F12" s="116">
        <f t="shared" si="1"/>
        <v>-1</v>
      </c>
      <c r="G12" s="19"/>
      <c r="H12" s="108">
        <v>3789</v>
      </c>
      <c r="I12" s="154">
        <v>4091</v>
      </c>
      <c r="J12" s="124">
        <f t="shared" si="2"/>
        <v>-1</v>
      </c>
      <c r="K12" s="89">
        <f t="shared" si="3"/>
        <v>-1</v>
      </c>
    </row>
    <row r="13" spans="1:11" x14ac:dyDescent="0.2">
      <c r="A13" s="8" t="s">
        <v>8</v>
      </c>
      <c r="B13" s="19"/>
      <c r="C13" s="121">
        <v>6032</v>
      </c>
      <c r="D13" s="149">
        <f>3161-D12</f>
        <v>2798</v>
      </c>
      <c r="E13" s="124">
        <f t="shared" si="0"/>
        <v>-1</v>
      </c>
      <c r="F13" s="116">
        <f t="shared" si="1"/>
        <v>-1</v>
      </c>
      <c r="G13" s="19"/>
      <c r="H13" s="108">
        <v>38997</v>
      </c>
      <c r="I13" s="154">
        <v>20433</v>
      </c>
      <c r="J13" s="124">
        <f t="shared" si="2"/>
        <v>-1</v>
      </c>
      <c r="K13" s="89">
        <f t="shared" si="3"/>
        <v>-1</v>
      </c>
    </row>
    <row r="14" spans="1:11" x14ac:dyDescent="0.2">
      <c r="A14" s="8" t="s">
        <v>9</v>
      </c>
      <c r="B14" s="19"/>
      <c r="C14" s="121">
        <v>1039</v>
      </c>
      <c r="D14" s="149">
        <v>970</v>
      </c>
      <c r="E14" s="124">
        <f t="shared" si="0"/>
        <v>-1</v>
      </c>
      <c r="F14" s="116">
        <f t="shared" si="1"/>
        <v>-1</v>
      </c>
      <c r="G14" s="19"/>
      <c r="H14" s="108">
        <v>8565</v>
      </c>
      <c r="I14" s="154">
        <v>10587</v>
      </c>
      <c r="J14" s="124">
        <f t="shared" si="2"/>
        <v>-1</v>
      </c>
      <c r="K14" s="89">
        <f t="shared" si="3"/>
        <v>-1</v>
      </c>
    </row>
    <row r="15" spans="1:11" x14ac:dyDescent="0.2">
      <c r="A15" s="8" t="s">
        <v>10</v>
      </c>
      <c r="B15" s="19"/>
      <c r="C15" s="121">
        <v>762</v>
      </c>
      <c r="D15" s="149">
        <v>429</v>
      </c>
      <c r="E15" s="124">
        <f t="shared" si="0"/>
        <v>-1</v>
      </c>
      <c r="F15" s="116">
        <f t="shared" si="1"/>
        <v>-1</v>
      </c>
      <c r="G15" s="19"/>
      <c r="H15" s="108">
        <v>5440</v>
      </c>
      <c r="I15" s="154">
        <v>4839</v>
      </c>
      <c r="J15" s="124">
        <f t="shared" si="2"/>
        <v>-1</v>
      </c>
      <c r="K15" s="89">
        <f t="shared" si="3"/>
        <v>-1</v>
      </c>
    </row>
    <row r="16" spans="1:11" x14ac:dyDescent="0.2">
      <c r="A16" s="8" t="s">
        <v>11</v>
      </c>
      <c r="B16" s="19"/>
      <c r="C16" s="121">
        <v>2082</v>
      </c>
      <c r="D16" s="149">
        <v>1135</v>
      </c>
      <c r="E16" s="124">
        <f t="shared" si="0"/>
        <v>-1</v>
      </c>
      <c r="F16" s="116">
        <f t="shared" si="1"/>
        <v>-1</v>
      </c>
      <c r="G16" s="19"/>
      <c r="H16" s="108">
        <v>20287</v>
      </c>
      <c r="I16" s="154">
        <v>25336</v>
      </c>
      <c r="J16" s="124">
        <f t="shared" si="2"/>
        <v>-1</v>
      </c>
      <c r="K16" s="89">
        <f t="shared" si="3"/>
        <v>-1</v>
      </c>
    </row>
    <row r="17" spans="1:11" x14ac:dyDescent="0.2">
      <c r="A17" s="8" t="s">
        <v>12</v>
      </c>
      <c r="B17" s="19"/>
      <c r="C17" s="121">
        <v>767</v>
      </c>
      <c r="D17" s="149">
        <v>859</v>
      </c>
      <c r="E17" s="124">
        <f t="shared" si="0"/>
        <v>-1</v>
      </c>
      <c r="F17" s="116">
        <f t="shared" si="1"/>
        <v>-1</v>
      </c>
      <c r="G17" s="19"/>
      <c r="H17" s="108">
        <v>6013</v>
      </c>
      <c r="I17" s="154">
        <v>7213</v>
      </c>
      <c r="J17" s="124">
        <f t="shared" si="2"/>
        <v>-1</v>
      </c>
      <c r="K17" s="89">
        <f t="shared" si="3"/>
        <v>-1</v>
      </c>
    </row>
    <row r="18" spans="1:11" x14ac:dyDescent="0.2">
      <c r="A18" s="8" t="s">
        <v>13</v>
      </c>
      <c r="B18" s="19"/>
      <c r="C18" s="121">
        <v>166</v>
      </c>
      <c r="D18" s="149">
        <v>235</v>
      </c>
      <c r="E18" s="124">
        <f t="shared" si="0"/>
        <v>-1</v>
      </c>
      <c r="F18" s="116">
        <f t="shared" si="1"/>
        <v>-1</v>
      </c>
      <c r="G18" s="19"/>
      <c r="H18" s="108">
        <v>2013</v>
      </c>
      <c r="I18" s="154">
        <v>3324</v>
      </c>
      <c r="J18" s="124">
        <f t="shared" si="2"/>
        <v>-1</v>
      </c>
      <c r="K18" s="89">
        <f t="shared" si="3"/>
        <v>-1</v>
      </c>
    </row>
    <row r="19" spans="1:11" x14ac:dyDescent="0.2">
      <c r="A19" s="8" t="s">
        <v>14</v>
      </c>
      <c r="B19" s="19"/>
      <c r="C19" s="121">
        <v>1537</v>
      </c>
      <c r="D19" s="149">
        <v>1194</v>
      </c>
      <c r="E19" s="124">
        <f t="shared" si="0"/>
        <v>-1</v>
      </c>
      <c r="F19" s="116">
        <f t="shared" si="1"/>
        <v>-1</v>
      </c>
      <c r="G19" s="19"/>
      <c r="H19" s="108">
        <v>9159</v>
      </c>
      <c r="I19" s="154">
        <v>8563</v>
      </c>
      <c r="J19" s="124">
        <f t="shared" si="2"/>
        <v>-1</v>
      </c>
      <c r="K19" s="89">
        <f t="shared" si="3"/>
        <v>-1</v>
      </c>
    </row>
    <row r="20" spans="1:11" x14ac:dyDescent="0.2">
      <c r="A20" s="8"/>
      <c r="B20" s="19"/>
      <c r="C20" s="121"/>
      <c r="D20" s="149"/>
      <c r="E20" s="124"/>
      <c r="F20" s="116"/>
      <c r="G20" s="19"/>
      <c r="H20" s="108"/>
      <c r="I20" s="154"/>
      <c r="J20" s="124"/>
      <c r="K20" s="89"/>
    </row>
    <row r="21" spans="1:11" x14ac:dyDescent="0.2">
      <c r="A21" s="8" t="s">
        <v>15</v>
      </c>
      <c r="B21" s="19"/>
      <c r="C21" s="121">
        <f>SUM(C22:C25)</f>
        <v>5050</v>
      </c>
      <c r="D21" s="149">
        <f>SUM(D22:D25)</f>
        <v>4622</v>
      </c>
      <c r="E21" s="124">
        <f t="shared" si="0"/>
        <v>-1</v>
      </c>
      <c r="F21" s="116">
        <f t="shared" si="1"/>
        <v>-1</v>
      </c>
      <c r="G21" s="19"/>
      <c r="H21" s="108">
        <v>61448</v>
      </c>
      <c r="I21" s="154">
        <v>53711</v>
      </c>
      <c r="J21" s="124">
        <f t="shared" si="2"/>
        <v>-1</v>
      </c>
      <c r="K21" s="89">
        <f t="shared" si="3"/>
        <v>-1</v>
      </c>
    </row>
    <row r="22" spans="1:11" x14ac:dyDescent="0.2">
      <c r="A22" s="8" t="s">
        <v>16</v>
      </c>
      <c r="B22" s="19"/>
      <c r="C22" s="121">
        <v>592</v>
      </c>
      <c r="D22" s="149">
        <v>579</v>
      </c>
      <c r="E22" s="124">
        <f t="shared" si="0"/>
        <v>-1</v>
      </c>
      <c r="F22" s="116">
        <f t="shared" si="1"/>
        <v>-1</v>
      </c>
      <c r="G22" s="19"/>
      <c r="H22" s="108">
        <v>5025</v>
      </c>
      <c r="I22" s="154">
        <v>7992</v>
      </c>
      <c r="J22" s="124">
        <f t="shared" si="2"/>
        <v>-1</v>
      </c>
      <c r="K22" s="89">
        <f t="shared" si="3"/>
        <v>-1</v>
      </c>
    </row>
    <row r="23" spans="1:11" x14ac:dyDescent="0.2">
      <c r="A23" s="8" t="s">
        <v>17</v>
      </c>
      <c r="B23" s="19"/>
      <c r="C23" s="121">
        <v>1649</v>
      </c>
      <c r="D23" s="149">
        <v>1507</v>
      </c>
      <c r="E23" s="124">
        <f t="shared" si="0"/>
        <v>-1</v>
      </c>
      <c r="F23" s="116">
        <f t="shared" si="1"/>
        <v>-1</v>
      </c>
      <c r="G23" s="19"/>
      <c r="H23" s="108">
        <v>23090</v>
      </c>
      <c r="I23" s="154">
        <v>18739</v>
      </c>
      <c r="J23" s="124">
        <f t="shared" si="2"/>
        <v>-1</v>
      </c>
      <c r="K23" s="89">
        <f t="shared" si="3"/>
        <v>-1</v>
      </c>
    </row>
    <row r="24" spans="1:11" x14ac:dyDescent="0.2">
      <c r="A24" s="8" t="s">
        <v>18</v>
      </c>
      <c r="B24" s="19"/>
      <c r="C24" s="121">
        <v>1394</v>
      </c>
      <c r="D24" s="149">
        <v>1511</v>
      </c>
      <c r="E24" s="124">
        <f t="shared" si="0"/>
        <v>-1</v>
      </c>
      <c r="F24" s="116">
        <f t="shared" si="1"/>
        <v>-1</v>
      </c>
      <c r="G24" s="19"/>
      <c r="H24" s="108">
        <v>19678</v>
      </c>
      <c r="I24" s="154">
        <v>15308</v>
      </c>
      <c r="J24" s="124">
        <f t="shared" si="2"/>
        <v>-1</v>
      </c>
      <c r="K24" s="89">
        <f t="shared" si="3"/>
        <v>-1</v>
      </c>
    </row>
    <row r="25" spans="1:11" x14ac:dyDescent="0.2">
      <c r="A25" s="8" t="s">
        <v>19</v>
      </c>
      <c r="B25" s="19"/>
      <c r="C25" s="121">
        <v>1415</v>
      </c>
      <c r="D25" s="149">
        <v>1025</v>
      </c>
      <c r="E25" s="124">
        <f t="shared" si="0"/>
        <v>-1</v>
      </c>
      <c r="F25" s="116">
        <f t="shared" si="1"/>
        <v>-1</v>
      </c>
      <c r="G25" s="19"/>
      <c r="H25" s="108">
        <v>13646</v>
      </c>
      <c r="I25" s="154">
        <v>11672</v>
      </c>
      <c r="J25" s="124">
        <f t="shared" si="2"/>
        <v>-1</v>
      </c>
      <c r="K25" s="89">
        <f t="shared" si="3"/>
        <v>-1</v>
      </c>
    </row>
    <row r="26" spans="1:11" x14ac:dyDescent="0.2">
      <c r="A26" s="8"/>
      <c r="B26" s="19"/>
      <c r="C26" s="121"/>
      <c r="D26" s="149"/>
      <c r="E26" s="124"/>
      <c r="F26" s="116"/>
      <c r="G26" s="19"/>
      <c r="H26" s="108"/>
      <c r="I26" s="154"/>
      <c r="J26" s="124"/>
      <c r="K26" s="89"/>
    </row>
    <row r="27" spans="1:11" x14ac:dyDescent="0.2">
      <c r="A27" s="8" t="s">
        <v>20</v>
      </c>
      <c r="B27" s="19">
        <f>SUM(B28:B33)</f>
        <v>0</v>
      </c>
      <c r="C27" s="121">
        <f>SUM(C28:C33)</f>
        <v>7011</v>
      </c>
      <c r="D27" s="149">
        <f>SUM(D28:D33)</f>
        <v>7621</v>
      </c>
      <c r="E27" s="124">
        <f t="shared" si="0"/>
        <v>-1</v>
      </c>
      <c r="F27" s="116">
        <f t="shared" si="1"/>
        <v>-1</v>
      </c>
      <c r="G27" s="19"/>
      <c r="H27" s="108">
        <v>54802</v>
      </c>
      <c r="I27" s="154">
        <v>53623</v>
      </c>
      <c r="J27" s="124">
        <f t="shared" si="2"/>
        <v>-1</v>
      </c>
      <c r="K27" s="89">
        <f t="shared" si="3"/>
        <v>-1</v>
      </c>
    </row>
    <row r="28" spans="1:11" x14ac:dyDescent="0.2">
      <c r="A28" s="8" t="s">
        <v>21</v>
      </c>
      <c r="B28" s="19"/>
      <c r="C28" s="121">
        <v>1894</v>
      </c>
      <c r="D28" s="149">
        <v>2478</v>
      </c>
      <c r="E28" s="124">
        <f t="shared" si="0"/>
        <v>-1</v>
      </c>
      <c r="F28" s="116">
        <f t="shared" si="1"/>
        <v>-1</v>
      </c>
      <c r="G28" s="19"/>
      <c r="H28" s="108">
        <v>16830</v>
      </c>
      <c r="I28" s="154">
        <v>20484</v>
      </c>
      <c r="J28" s="124">
        <f t="shared" si="2"/>
        <v>-1</v>
      </c>
      <c r="K28" s="89">
        <f t="shared" si="3"/>
        <v>-1</v>
      </c>
    </row>
    <row r="29" spans="1:11" x14ac:dyDescent="0.2">
      <c r="A29" s="8" t="s">
        <v>22</v>
      </c>
      <c r="B29" s="19"/>
      <c r="C29" s="121">
        <v>167</v>
      </c>
      <c r="D29" s="149">
        <v>127</v>
      </c>
      <c r="E29" s="124">
        <f t="shared" si="0"/>
        <v>-1</v>
      </c>
      <c r="F29" s="116">
        <f t="shared" si="1"/>
        <v>-1</v>
      </c>
      <c r="G29" s="19"/>
      <c r="H29" s="108">
        <v>5926</v>
      </c>
      <c r="I29" s="154">
        <v>3944</v>
      </c>
      <c r="J29" s="124">
        <f t="shared" si="2"/>
        <v>-1</v>
      </c>
      <c r="K29" s="89">
        <f t="shared" si="3"/>
        <v>-1</v>
      </c>
    </row>
    <row r="30" spans="1:11" x14ac:dyDescent="0.2">
      <c r="A30" s="8" t="s">
        <v>23</v>
      </c>
      <c r="B30" s="19"/>
      <c r="C30" s="121">
        <v>157</v>
      </c>
      <c r="D30" s="149">
        <v>165</v>
      </c>
      <c r="E30" s="124">
        <f t="shared" si="0"/>
        <v>-1</v>
      </c>
      <c r="F30" s="116">
        <f t="shared" si="1"/>
        <v>-1</v>
      </c>
      <c r="G30" s="19"/>
      <c r="H30" s="108">
        <v>2810</v>
      </c>
      <c r="I30" s="154">
        <v>2058</v>
      </c>
      <c r="J30" s="124">
        <f t="shared" si="2"/>
        <v>-1</v>
      </c>
      <c r="K30" s="89">
        <f t="shared" si="3"/>
        <v>-1</v>
      </c>
    </row>
    <row r="31" spans="1:11" x14ac:dyDescent="0.2">
      <c r="A31" s="7" t="s">
        <v>24</v>
      </c>
      <c r="B31" s="19"/>
      <c r="C31" s="121">
        <v>2635</v>
      </c>
      <c r="D31" s="149">
        <v>2932</v>
      </c>
      <c r="E31" s="124">
        <f t="shared" si="0"/>
        <v>-1</v>
      </c>
      <c r="F31" s="116">
        <f t="shared" si="1"/>
        <v>-1</v>
      </c>
      <c r="G31" s="19"/>
      <c r="H31" s="108">
        <v>9501</v>
      </c>
      <c r="I31" s="154">
        <v>11219</v>
      </c>
      <c r="J31" s="124">
        <f t="shared" si="2"/>
        <v>-1</v>
      </c>
      <c r="K31" s="89">
        <f t="shared" si="3"/>
        <v>-1</v>
      </c>
    </row>
    <row r="32" spans="1:11" x14ac:dyDescent="0.2">
      <c r="A32" s="7" t="s">
        <v>25</v>
      </c>
      <c r="B32" s="19"/>
      <c r="C32" s="121">
        <v>368</v>
      </c>
      <c r="D32" s="149">
        <v>124</v>
      </c>
      <c r="E32" s="124">
        <f t="shared" si="0"/>
        <v>-1</v>
      </c>
      <c r="F32" s="116">
        <f t="shared" si="1"/>
        <v>-1</v>
      </c>
      <c r="G32" s="19"/>
      <c r="H32" s="108">
        <v>2668</v>
      </c>
      <c r="I32" s="154">
        <v>1404</v>
      </c>
      <c r="J32" s="124">
        <f t="shared" si="2"/>
        <v>-1</v>
      </c>
      <c r="K32" s="89">
        <f t="shared" si="3"/>
        <v>-1</v>
      </c>
    </row>
    <row r="33" spans="1:11" x14ac:dyDescent="0.2">
      <c r="A33" s="8" t="s">
        <v>19</v>
      </c>
      <c r="B33" s="19"/>
      <c r="C33" s="121">
        <v>1790</v>
      </c>
      <c r="D33" s="149">
        <v>1795</v>
      </c>
      <c r="E33" s="124">
        <f t="shared" si="0"/>
        <v>-1</v>
      </c>
      <c r="F33" s="116">
        <f t="shared" si="1"/>
        <v>-1</v>
      </c>
      <c r="G33" s="19"/>
      <c r="H33" s="108">
        <v>17067</v>
      </c>
      <c r="I33" s="154">
        <v>14514</v>
      </c>
      <c r="J33" s="124">
        <f t="shared" si="2"/>
        <v>-1</v>
      </c>
      <c r="K33" s="89">
        <f t="shared" si="3"/>
        <v>-1</v>
      </c>
    </row>
    <row r="34" spans="1:11" x14ac:dyDescent="0.2">
      <c r="A34" s="3"/>
      <c r="B34" s="19"/>
      <c r="C34" s="121"/>
      <c r="D34" s="149"/>
      <c r="E34" s="124"/>
      <c r="F34" s="116"/>
      <c r="G34" s="19"/>
      <c r="H34" s="108"/>
      <c r="I34" s="154"/>
      <c r="J34" s="124"/>
      <c r="K34" s="89"/>
    </row>
    <row r="35" spans="1:11" x14ac:dyDescent="0.2">
      <c r="A35" s="8" t="s">
        <v>26</v>
      </c>
      <c r="B35" s="19">
        <f>B36+SUM(B41:B51)+B53+SUM(B62:B65)+SUM(B67:B77)</f>
        <v>0</v>
      </c>
      <c r="C35" s="121">
        <f>C36+SUM(C41:C51)+C53+SUM(C62:C65)+SUM(C67:C77)</f>
        <v>209223</v>
      </c>
      <c r="D35" s="149">
        <f>SUM(D37:D51)+SUM(D54:D60)+SUM(D62:D65)+SUM(D67:D77)</f>
        <v>199438</v>
      </c>
      <c r="E35" s="124">
        <f t="shared" si="0"/>
        <v>-1</v>
      </c>
      <c r="F35" s="116">
        <f t="shared" si="1"/>
        <v>-1</v>
      </c>
      <c r="G35" s="19"/>
      <c r="H35" s="108">
        <v>1644760</v>
      </c>
      <c r="I35" s="154">
        <v>1877441</v>
      </c>
      <c r="J35" s="124">
        <f t="shared" si="2"/>
        <v>-1</v>
      </c>
      <c r="K35" s="89">
        <f t="shared" si="3"/>
        <v>-1</v>
      </c>
    </row>
    <row r="36" spans="1:11" x14ac:dyDescent="0.2">
      <c r="A36" s="8" t="s">
        <v>27</v>
      </c>
      <c r="B36" s="19"/>
      <c r="C36" s="121">
        <v>10500</v>
      </c>
      <c r="D36" s="149">
        <v>9924</v>
      </c>
      <c r="E36" s="124">
        <f t="shared" si="0"/>
        <v>-1</v>
      </c>
      <c r="F36" s="116">
        <f t="shared" si="1"/>
        <v>-1</v>
      </c>
      <c r="G36" s="19"/>
      <c r="H36" s="108">
        <v>61818</v>
      </c>
      <c r="I36" s="154">
        <v>67836</v>
      </c>
      <c r="J36" s="124">
        <f t="shared" si="2"/>
        <v>-1</v>
      </c>
      <c r="K36" s="89">
        <f t="shared" si="3"/>
        <v>-1</v>
      </c>
    </row>
    <row r="37" spans="1:11" x14ac:dyDescent="0.2">
      <c r="A37" s="8" t="s">
        <v>28</v>
      </c>
      <c r="B37" s="19"/>
      <c r="C37" s="121">
        <v>2002</v>
      </c>
      <c r="D37" s="149">
        <v>1866</v>
      </c>
      <c r="E37" s="124">
        <f t="shared" si="0"/>
        <v>-1</v>
      </c>
      <c r="F37" s="116">
        <f t="shared" si="1"/>
        <v>-1</v>
      </c>
      <c r="G37" s="19"/>
      <c r="H37" s="108">
        <v>10119</v>
      </c>
      <c r="I37" s="154">
        <v>12769</v>
      </c>
      <c r="J37" s="124">
        <f t="shared" si="2"/>
        <v>-1</v>
      </c>
      <c r="K37" s="89">
        <f t="shared" si="3"/>
        <v>-1</v>
      </c>
    </row>
    <row r="38" spans="1:11" x14ac:dyDescent="0.2">
      <c r="A38" s="8" t="s">
        <v>29</v>
      </c>
      <c r="B38" s="19"/>
      <c r="C38" s="121">
        <v>3384</v>
      </c>
      <c r="D38" s="149">
        <v>3068</v>
      </c>
      <c r="E38" s="124">
        <f t="shared" si="0"/>
        <v>-1</v>
      </c>
      <c r="F38" s="116">
        <f t="shared" si="1"/>
        <v>-1</v>
      </c>
      <c r="G38" s="19"/>
      <c r="H38" s="108">
        <v>21296</v>
      </c>
      <c r="I38" s="154">
        <v>20985</v>
      </c>
      <c r="J38" s="124">
        <f t="shared" si="2"/>
        <v>-1</v>
      </c>
      <c r="K38" s="89">
        <f t="shared" si="3"/>
        <v>-1</v>
      </c>
    </row>
    <row r="39" spans="1:11" x14ac:dyDescent="0.2">
      <c r="A39" s="8" t="s">
        <v>30</v>
      </c>
      <c r="B39" s="19"/>
      <c r="C39" s="121">
        <v>2411</v>
      </c>
      <c r="D39" s="149">
        <v>2491</v>
      </c>
      <c r="E39" s="124">
        <f t="shared" si="0"/>
        <v>-1</v>
      </c>
      <c r="F39" s="116">
        <f t="shared" si="1"/>
        <v>-1</v>
      </c>
      <c r="G39" s="19"/>
      <c r="H39" s="108">
        <v>12680</v>
      </c>
      <c r="I39" s="154">
        <v>15803</v>
      </c>
      <c r="J39" s="124">
        <f t="shared" si="2"/>
        <v>-1</v>
      </c>
      <c r="K39" s="89">
        <f t="shared" si="3"/>
        <v>-1</v>
      </c>
    </row>
    <row r="40" spans="1:11" x14ac:dyDescent="0.2">
      <c r="A40" s="8" t="s">
        <v>31</v>
      </c>
      <c r="B40" s="19"/>
      <c r="C40" s="121">
        <v>2668</v>
      </c>
      <c r="D40" s="149">
        <v>2499</v>
      </c>
      <c r="E40" s="124">
        <f t="shared" si="0"/>
        <v>-1</v>
      </c>
      <c r="F40" s="116">
        <f t="shared" si="1"/>
        <v>-1</v>
      </c>
      <c r="G40" s="19"/>
      <c r="H40" s="108">
        <v>17354</v>
      </c>
      <c r="I40" s="154">
        <v>18016</v>
      </c>
      <c r="J40" s="124">
        <f t="shared" si="2"/>
        <v>-1</v>
      </c>
      <c r="K40" s="89">
        <f t="shared" si="3"/>
        <v>-1</v>
      </c>
    </row>
    <row r="41" spans="1:11" x14ac:dyDescent="0.2">
      <c r="A41" s="8" t="s">
        <v>32</v>
      </c>
      <c r="B41" s="19"/>
      <c r="C41" s="121">
        <v>19804</v>
      </c>
      <c r="D41" s="149">
        <v>20524</v>
      </c>
      <c r="E41" s="124">
        <f t="shared" si="0"/>
        <v>-1</v>
      </c>
      <c r="F41" s="116">
        <f t="shared" si="1"/>
        <v>-1</v>
      </c>
      <c r="G41" s="19"/>
      <c r="H41" s="108">
        <v>166873</v>
      </c>
      <c r="I41" s="154">
        <v>180558</v>
      </c>
      <c r="J41" s="124">
        <f t="shared" si="2"/>
        <v>-1</v>
      </c>
      <c r="K41" s="89">
        <f t="shared" si="3"/>
        <v>-1</v>
      </c>
    </row>
    <row r="42" spans="1:11" x14ac:dyDescent="0.2">
      <c r="A42" s="8" t="s">
        <v>33</v>
      </c>
      <c r="B42" s="19"/>
      <c r="C42" s="121">
        <v>1197</v>
      </c>
      <c r="D42" s="149">
        <v>1142</v>
      </c>
      <c r="E42" s="124">
        <f t="shared" si="0"/>
        <v>-1</v>
      </c>
      <c r="F42" s="116">
        <f t="shared" si="1"/>
        <v>-1</v>
      </c>
      <c r="G42" s="19"/>
      <c r="H42" s="108">
        <v>7578</v>
      </c>
      <c r="I42" s="154">
        <v>7539</v>
      </c>
      <c r="J42" s="124">
        <f t="shared" si="2"/>
        <v>-1</v>
      </c>
      <c r="K42" s="89">
        <f t="shared" si="3"/>
        <v>-1</v>
      </c>
    </row>
    <row r="43" spans="1:11" x14ac:dyDescent="0.2">
      <c r="A43" s="8" t="s">
        <v>34</v>
      </c>
      <c r="B43" s="19"/>
      <c r="C43" s="121">
        <v>5581</v>
      </c>
      <c r="D43" s="149">
        <v>5084</v>
      </c>
      <c r="E43" s="124">
        <f t="shared" si="0"/>
        <v>-1</v>
      </c>
      <c r="F43" s="116">
        <f t="shared" si="1"/>
        <v>-1</v>
      </c>
      <c r="G43" s="19"/>
      <c r="H43" s="108">
        <v>41919</v>
      </c>
      <c r="I43" s="154">
        <v>46577</v>
      </c>
      <c r="J43" s="124">
        <f t="shared" si="2"/>
        <v>-1</v>
      </c>
      <c r="K43" s="89">
        <f t="shared" si="3"/>
        <v>-1</v>
      </c>
    </row>
    <row r="44" spans="1:11" x14ac:dyDescent="0.2">
      <c r="A44" s="8" t="s">
        <v>35</v>
      </c>
      <c r="B44" s="19"/>
      <c r="C44" s="121">
        <v>2982</v>
      </c>
      <c r="D44" s="149">
        <v>3683</v>
      </c>
      <c r="E44" s="124">
        <f t="shared" si="0"/>
        <v>-1</v>
      </c>
      <c r="F44" s="116">
        <f t="shared" si="1"/>
        <v>-1</v>
      </c>
      <c r="G44" s="19"/>
      <c r="H44" s="108">
        <v>28421</v>
      </c>
      <c r="I44" s="154">
        <v>30434</v>
      </c>
      <c r="J44" s="124">
        <f t="shared" si="2"/>
        <v>-1</v>
      </c>
      <c r="K44" s="89">
        <f t="shared" si="3"/>
        <v>-1</v>
      </c>
    </row>
    <row r="45" spans="1:11" x14ac:dyDescent="0.2">
      <c r="A45" s="7" t="s">
        <v>36</v>
      </c>
      <c r="B45" s="19"/>
      <c r="C45" s="121">
        <v>28469</v>
      </c>
      <c r="D45" s="149">
        <v>29262</v>
      </c>
      <c r="E45" s="124">
        <f t="shared" si="0"/>
        <v>-1</v>
      </c>
      <c r="F45" s="116">
        <f t="shared" si="1"/>
        <v>-1</v>
      </c>
      <c r="G45" s="19"/>
      <c r="H45" s="108">
        <v>259070</v>
      </c>
      <c r="I45" s="154">
        <v>259122</v>
      </c>
      <c r="J45" s="124">
        <f t="shared" si="2"/>
        <v>-1</v>
      </c>
      <c r="K45" s="89">
        <f t="shared" si="3"/>
        <v>-1</v>
      </c>
    </row>
    <row r="46" spans="1:11" x14ac:dyDescent="0.2">
      <c r="A46" s="7" t="s">
        <v>37</v>
      </c>
      <c r="B46" s="19"/>
      <c r="C46" s="121">
        <v>8333</v>
      </c>
      <c r="D46" s="149">
        <v>8239</v>
      </c>
      <c r="E46" s="124">
        <f t="shared" si="0"/>
        <v>-1</v>
      </c>
      <c r="F46" s="116">
        <f t="shared" si="1"/>
        <v>-1</v>
      </c>
      <c r="G46" s="19"/>
      <c r="H46" s="108">
        <v>76262</v>
      </c>
      <c r="I46" s="154">
        <v>128411</v>
      </c>
      <c r="J46" s="124">
        <f t="shared" si="2"/>
        <v>-1</v>
      </c>
      <c r="K46" s="89">
        <f t="shared" si="3"/>
        <v>-1</v>
      </c>
    </row>
    <row r="47" spans="1:11" x14ac:dyDescent="0.2">
      <c r="A47" s="8" t="s">
        <v>38</v>
      </c>
      <c r="B47" s="19"/>
      <c r="C47" s="121">
        <v>4839</v>
      </c>
      <c r="D47" s="149">
        <v>4681</v>
      </c>
      <c r="E47" s="124">
        <f t="shared" si="0"/>
        <v>-1</v>
      </c>
      <c r="F47" s="116">
        <f t="shared" si="1"/>
        <v>-1</v>
      </c>
      <c r="G47" s="19"/>
      <c r="H47" s="108">
        <v>34118</v>
      </c>
      <c r="I47" s="154">
        <v>34126</v>
      </c>
      <c r="J47" s="124">
        <f t="shared" si="2"/>
        <v>-1</v>
      </c>
      <c r="K47" s="89">
        <f t="shared" si="3"/>
        <v>-1</v>
      </c>
    </row>
    <row r="48" spans="1:11" x14ac:dyDescent="0.2">
      <c r="A48" s="8" t="s">
        <v>39</v>
      </c>
      <c r="B48" s="19"/>
      <c r="C48" s="121">
        <v>30138</v>
      </c>
      <c r="D48" s="149">
        <v>18367</v>
      </c>
      <c r="E48" s="124">
        <f t="shared" si="0"/>
        <v>-1</v>
      </c>
      <c r="F48" s="116">
        <f t="shared" si="1"/>
        <v>-1</v>
      </c>
      <c r="G48" s="19"/>
      <c r="H48" s="108">
        <v>170341</v>
      </c>
      <c r="I48" s="154">
        <v>201957</v>
      </c>
      <c r="J48" s="124">
        <f t="shared" si="2"/>
        <v>-1</v>
      </c>
      <c r="K48" s="89">
        <f t="shared" si="3"/>
        <v>-1</v>
      </c>
    </row>
    <row r="49" spans="1:11" x14ac:dyDescent="0.2">
      <c r="A49" s="8" t="s">
        <v>40</v>
      </c>
      <c r="B49" s="19"/>
      <c r="C49" s="121">
        <v>2970</v>
      </c>
      <c r="D49" s="149">
        <v>2002</v>
      </c>
      <c r="E49" s="124">
        <f t="shared" si="0"/>
        <v>-1</v>
      </c>
      <c r="F49" s="116">
        <f t="shared" si="1"/>
        <v>-1</v>
      </c>
      <c r="G49" s="19"/>
      <c r="H49" s="108">
        <v>21785</v>
      </c>
      <c r="I49" s="154">
        <v>26898</v>
      </c>
      <c r="J49" s="124">
        <f t="shared" si="2"/>
        <v>-1</v>
      </c>
      <c r="K49" s="89">
        <f t="shared" si="3"/>
        <v>-1</v>
      </c>
    </row>
    <row r="50" spans="1:11" x14ac:dyDescent="0.2">
      <c r="A50" s="7" t="s">
        <v>41</v>
      </c>
      <c r="B50" s="19"/>
      <c r="C50" s="121">
        <v>3790</v>
      </c>
      <c r="D50" s="149">
        <v>2549</v>
      </c>
      <c r="E50" s="124">
        <f t="shared" si="0"/>
        <v>-1</v>
      </c>
      <c r="F50" s="116">
        <f t="shared" si="1"/>
        <v>-1</v>
      </c>
      <c r="G50" s="19"/>
      <c r="H50" s="108">
        <v>37284</v>
      </c>
      <c r="I50" s="154">
        <v>40520</v>
      </c>
      <c r="J50" s="124">
        <f t="shared" si="2"/>
        <v>-1</v>
      </c>
      <c r="K50" s="89">
        <f t="shared" si="3"/>
        <v>-1</v>
      </c>
    </row>
    <row r="51" spans="1:11" x14ac:dyDescent="0.2">
      <c r="A51" s="8" t="s">
        <v>42</v>
      </c>
      <c r="B51" s="19"/>
      <c r="C51" s="121">
        <v>804</v>
      </c>
      <c r="D51" s="149">
        <v>409</v>
      </c>
      <c r="E51" s="124">
        <f t="shared" si="0"/>
        <v>-1</v>
      </c>
      <c r="F51" s="116">
        <f t="shared" si="1"/>
        <v>-1</v>
      </c>
      <c r="G51" s="19"/>
      <c r="H51" s="108">
        <v>7411</v>
      </c>
      <c r="I51" s="154">
        <v>7786</v>
      </c>
      <c r="J51" s="124">
        <f t="shared" si="2"/>
        <v>-1</v>
      </c>
      <c r="K51" s="89">
        <f t="shared" si="3"/>
        <v>-1</v>
      </c>
    </row>
    <row r="52" spans="1:11" x14ac:dyDescent="0.2">
      <c r="A52" s="8"/>
      <c r="B52" s="19"/>
      <c r="C52" s="121"/>
      <c r="D52" s="149"/>
      <c r="E52" s="124"/>
      <c r="F52" s="116"/>
      <c r="G52" s="19"/>
      <c r="H52" s="108"/>
      <c r="I52" s="154"/>
      <c r="J52" s="124"/>
      <c r="K52" s="89"/>
    </row>
    <row r="53" spans="1:11" x14ac:dyDescent="0.2">
      <c r="A53" s="8" t="s">
        <v>43</v>
      </c>
      <c r="B53" s="19">
        <f>SUM(B54:B60)</f>
        <v>0</v>
      </c>
      <c r="C53" s="121">
        <f>SUM(C54:C60)</f>
        <v>62550</v>
      </c>
      <c r="D53" s="149">
        <f>SUM(D54:D60)</f>
        <v>72554</v>
      </c>
      <c r="E53" s="124">
        <f t="shared" si="0"/>
        <v>-1</v>
      </c>
      <c r="F53" s="116">
        <f t="shared" si="1"/>
        <v>-1</v>
      </c>
      <c r="G53" s="19"/>
      <c r="H53" s="108">
        <v>538960</v>
      </c>
      <c r="I53" s="154">
        <v>655631</v>
      </c>
      <c r="J53" s="124">
        <f t="shared" si="2"/>
        <v>-1</v>
      </c>
      <c r="K53" s="89">
        <f t="shared" si="3"/>
        <v>-1</v>
      </c>
    </row>
    <row r="54" spans="1:11" x14ac:dyDescent="0.2">
      <c r="A54" s="8" t="s">
        <v>44</v>
      </c>
      <c r="B54" s="19"/>
      <c r="C54" s="121">
        <v>42768</v>
      </c>
      <c r="D54" s="149">
        <v>56149</v>
      </c>
      <c r="E54" s="124">
        <f t="shared" si="0"/>
        <v>-1</v>
      </c>
      <c r="F54" s="116">
        <f t="shared" si="1"/>
        <v>-1</v>
      </c>
      <c r="G54" s="19"/>
      <c r="H54" s="108">
        <v>371368</v>
      </c>
      <c r="I54" s="154">
        <v>501895</v>
      </c>
      <c r="J54" s="124">
        <f t="shared" si="2"/>
        <v>-1</v>
      </c>
      <c r="K54" s="89">
        <f t="shared" si="3"/>
        <v>-1</v>
      </c>
    </row>
    <row r="55" spans="1:11" x14ac:dyDescent="0.2">
      <c r="A55" s="8" t="s">
        <v>45</v>
      </c>
      <c r="B55" s="19"/>
      <c r="C55" s="121">
        <v>14772</v>
      </c>
      <c r="D55" s="149">
        <v>12438</v>
      </c>
      <c r="E55" s="124">
        <f t="shared" si="0"/>
        <v>-1</v>
      </c>
      <c r="F55" s="116">
        <f t="shared" si="1"/>
        <v>-1</v>
      </c>
      <c r="G55" s="19"/>
      <c r="H55" s="108">
        <v>116575</v>
      </c>
      <c r="I55" s="154">
        <v>110708</v>
      </c>
      <c r="J55" s="124">
        <f t="shared" si="2"/>
        <v>-1</v>
      </c>
      <c r="K55" s="89">
        <f t="shared" si="3"/>
        <v>-1</v>
      </c>
    </row>
    <row r="56" spans="1:11" x14ac:dyDescent="0.2">
      <c r="A56" s="8" t="s">
        <v>46</v>
      </c>
      <c r="B56" s="19"/>
      <c r="C56" s="121">
        <v>2657</v>
      </c>
      <c r="D56" s="149">
        <v>2395</v>
      </c>
      <c r="E56" s="124">
        <f t="shared" si="0"/>
        <v>-1</v>
      </c>
      <c r="F56" s="116">
        <f t="shared" si="1"/>
        <v>-1</v>
      </c>
      <c r="G56" s="19"/>
      <c r="H56" s="108">
        <v>21833</v>
      </c>
      <c r="I56" s="154">
        <v>18673</v>
      </c>
      <c r="J56" s="124">
        <f t="shared" si="2"/>
        <v>-1</v>
      </c>
      <c r="K56" s="89">
        <f t="shared" si="3"/>
        <v>-1</v>
      </c>
    </row>
    <row r="57" spans="1:11" x14ac:dyDescent="0.2">
      <c r="A57" s="8" t="s">
        <v>47</v>
      </c>
      <c r="B57" s="19"/>
      <c r="C57" s="121">
        <v>796</v>
      </c>
      <c r="D57" s="149">
        <v>422</v>
      </c>
      <c r="E57" s="124">
        <f t="shared" si="0"/>
        <v>-1</v>
      </c>
      <c r="F57" s="116">
        <f t="shared" si="1"/>
        <v>-1</v>
      </c>
      <c r="G57" s="19"/>
      <c r="H57" s="108">
        <v>7030</v>
      </c>
      <c r="I57" s="154">
        <v>3140</v>
      </c>
      <c r="J57" s="124">
        <f t="shared" si="2"/>
        <v>-1</v>
      </c>
      <c r="K57" s="89">
        <f t="shared" si="3"/>
        <v>-1</v>
      </c>
    </row>
    <row r="58" spans="1:11" x14ac:dyDescent="0.2">
      <c r="A58" s="8" t="s">
        <v>48</v>
      </c>
      <c r="B58" s="19"/>
      <c r="C58" s="121">
        <v>426</v>
      </c>
      <c r="D58" s="149">
        <v>290</v>
      </c>
      <c r="E58" s="124">
        <f t="shared" si="0"/>
        <v>-1</v>
      </c>
      <c r="F58" s="116">
        <f t="shared" si="1"/>
        <v>-1</v>
      </c>
      <c r="G58" s="19"/>
      <c r="H58" s="108">
        <v>3220</v>
      </c>
      <c r="I58" s="154">
        <v>3296</v>
      </c>
      <c r="J58" s="124">
        <f t="shared" si="2"/>
        <v>-1</v>
      </c>
      <c r="K58" s="89">
        <f t="shared" si="3"/>
        <v>-1</v>
      </c>
    </row>
    <row r="59" spans="1:11" x14ac:dyDescent="0.2">
      <c r="A59" s="8" t="s">
        <v>87</v>
      </c>
      <c r="B59" s="19"/>
      <c r="C59" s="121">
        <v>980</v>
      </c>
      <c r="D59" s="149">
        <v>764</v>
      </c>
      <c r="E59" s="124">
        <f t="shared" si="0"/>
        <v>-1</v>
      </c>
      <c r="F59" s="116">
        <f t="shared" si="1"/>
        <v>-1</v>
      </c>
      <c r="G59" s="19"/>
      <c r="H59" s="108">
        <v>17081</v>
      </c>
      <c r="I59" s="154">
        <v>16104</v>
      </c>
      <c r="J59" s="124">
        <f t="shared" si="2"/>
        <v>-1</v>
      </c>
      <c r="K59" s="89">
        <f t="shared" si="3"/>
        <v>-1</v>
      </c>
    </row>
    <row r="60" spans="1:11" x14ac:dyDescent="0.2">
      <c r="A60" s="8" t="s">
        <v>49</v>
      </c>
      <c r="B60" s="19"/>
      <c r="C60" s="121">
        <v>151</v>
      </c>
      <c r="D60" s="149">
        <v>96</v>
      </c>
      <c r="E60" s="124">
        <f t="shared" si="0"/>
        <v>-1</v>
      </c>
      <c r="F60" s="116">
        <f t="shared" si="1"/>
        <v>-1</v>
      </c>
      <c r="G60" s="19"/>
      <c r="H60" s="108">
        <v>1853</v>
      </c>
      <c r="I60" s="154">
        <v>1815</v>
      </c>
      <c r="J60" s="124">
        <f t="shared" si="2"/>
        <v>-1</v>
      </c>
      <c r="K60" s="89">
        <f t="shared" si="3"/>
        <v>-1</v>
      </c>
    </row>
    <row r="61" spans="1:11" x14ac:dyDescent="0.2">
      <c r="A61" s="3"/>
      <c r="B61" s="19"/>
      <c r="C61" s="121"/>
      <c r="D61" s="149"/>
      <c r="E61" s="124"/>
      <c r="F61" s="116"/>
      <c r="G61" s="19"/>
      <c r="H61" s="108"/>
      <c r="I61" s="154"/>
      <c r="J61" s="124"/>
      <c r="K61" s="89"/>
    </row>
    <row r="62" spans="1:11" x14ac:dyDescent="0.2">
      <c r="A62" s="8" t="s">
        <v>50</v>
      </c>
      <c r="B62" s="19"/>
      <c r="C62" s="121">
        <v>1137</v>
      </c>
      <c r="D62" s="149">
        <v>722</v>
      </c>
      <c r="E62" s="124">
        <f t="shared" si="0"/>
        <v>-1</v>
      </c>
      <c r="F62" s="116">
        <f t="shared" si="1"/>
        <v>-1</v>
      </c>
      <c r="G62" s="19"/>
      <c r="H62" s="108">
        <v>9172</v>
      </c>
      <c r="I62" s="154">
        <v>3888</v>
      </c>
      <c r="J62" s="124">
        <f t="shared" si="2"/>
        <v>-1</v>
      </c>
      <c r="K62" s="89">
        <f t="shared" si="3"/>
        <v>-1</v>
      </c>
    </row>
    <row r="63" spans="1:11" x14ac:dyDescent="0.2">
      <c r="A63" s="8" t="s">
        <v>51</v>
      </c>
      <c r="B63" s="19"/>
      <c r="C63" s="121">
        <v>484</v>
      </c>
      <c r="D63" s="149">
        <v>361</v>
      </c>
      <c r="E63" s="124">
        <f t="shared" si="0"/>
        <v>-1</v>
      </c>
      <c r="F63" s="116">
        <f t="shared" si="1"/>
        <v>-1</v>
      </c>
      <c r="G63" s="19"/>
      <c r="H63" s="108">
        <v>2598</v>
      </c>
      <c r="I63" s="154">
        <v>2280</v>
      </c>
      <c r="J63" s="124">
        <f t="shared" si="2"/>
        <v>-1</v>
      </c>
      <c r="K63" s="89">
        <f t="shared" si="3"/>
        <v>-1</v>
      </c>
    </row>
    <row r="64" spans="1:11" x14ac:dyDescent="0.2">
      <c r="A64" s="8" t="s">
        <v>52</v>
      </c>
      <c r="B64" s="19"/>
      <c r="C64" s="121">
        <v>1541</v>
      </c>
      <c r="D64" s="149">
        <v>1057</v>
      </c>
      <c r="E64" s="124">
        <f t="shared" si="0"/>
        <v>-1</v>
      </c>
      <c r="F64" s="116">
        <f t="shared" si="1"/>
        <v>-1</v>
      </c>
      <c r="G64" s="19"/>
      <c r="H64" s="108">
        <v>8298</v>
      </c>
      <c r="I64" s="154">
        <v>5700</v>
      </c>
      <c r="J64" s="124">
        <f t="shared" si="2"/>
        <v>-1</v>
      </c>
      <c r="K64" s="89">
        <f t="shared" si="3"/>
        <v>-1</v>
      </c>
    </row>
    <row r="65" spans="1:11" x14ac:dyDescent="0.2">
      <c r="A65" s="8" t="s">
        <v>53</v>
      </c>
      <c r="B65" s="19"/>
      <c r="C65" s="121">
        <v>1008</v>
      </c>
      <c r="D65" s="149">
        <v>762</v>
      </c>
      <c r="E65" s="124">
        <f t="shared" si="0"/>
        <v>-1</v>
      </c>
      <c r="F65" s="116">
        <f t="shared" si="1"/>
        <v>-1</v>
      </c>
      <c r="G65" s="19"/>
      <c r="H65" s="108">
        <v>5114</v>
      </c>
      <c r="I65" s="154">
        <v>4598</v>
      </c>
      <c r="J65" s="124">
        <f t="shared" si="2"/>
        <v>-1</v>
      </c>
      <c r="K65" s="89">
        <f t="shared" si="3"/>
        <v>-1</v>
      </c>
    </row>
    <row r="66" spans="1:11" x14ac:dyDescent="0.2">
      <c r="A66" s="3"/>
      <c r="B66" s="19"/>
      <c r="C66" s="121"/>
      <c r="D66" s="149"/>
      <c r="E66" s="124"/>
      <c r="F66" s="116"/>
      <c r="G66" s="19"/>
      <c r="H66" s="108"/>
      <c r="I66" s="154"/>
      <c r="J66" s="124"/>
      <c r="K66" s="89"/>
    </row>
    <row r="67" spans="1:11" x14ac:dyDescent="0.2">
      <c r="A67" s="8" t="s">
        <v>54</v>
      </c>
      <c r="B67" s="19"/>
      <c r="C67" s="121">
        <v>6143</v>
      </c>
      <c r="D67" s="149">
        <v>5747</v>
      </c>
      <c r="E67" s="124">
        <f t="shared" si="0"/>
        <v>-1</v>
      </c>
      <c r="F67" s="116">
        <f t="shared" si="1"/>
        <v>-1</v>
      </c>
      <c r="G67" s="19"/>
      <c r="H67" s="108">
        <v>58107</v>
      </c>
      <c r="I67" s="154">
        <v>74159</v>
      </c>
      <c r="J67" s="124">
        <f t="shared" si="2"/>
        <v>-1</v>
      </c>
      <c r="K67" s="89">
        <f t="shared" si="3"/>
        <v>-1</v>
      </c>
    </row>
    <row r="68" spans="1:11" x14ac:dyDescent="0.2">
      <c r="A68" s="8" t="s">
        <v>55</v>
      </c>
      <c r="B68" s="19"/>
      <c r="C68" s="121">
        <v>2061</v>
      </c>
      <c r="D68" s="149">
        <v>1725</v>
      </c>
      <c r="E68" s="124">
        <f t="shared" si="0"/>
        <v>-1</v>
      </c>
      <c r="F68" s="116">
        <f t="shared" si="1"/>
        <v>-1</v>
      </c>
      <c r="G68" s="19"/>
      <c r="H68" s="108">
        <v>13906</v>
      </c>
      <c r="I68" s="154">
        <v>12717</v>
      </c>
      <c r="J68" s="124">
        <f t="shared" si="2"/>
        <v>-1</v>
      </c>
      <c r="K68" s="89">
        <f t="shared" si="3"/>
        <v>-1</v>
      </c>
    </row>
    <row r="69" spans="1:11" x14ac:dyDescent="0.2">
      <c r="A69" s="8" t="s">
        <v>56</v>
      </c>
      <c r="B69" s="19"/>
      <c r="C69" s="121">
        <v>416</v>
      </c>
      <c r="D69" s="149">
        <v>244</v>
      </c>
      <c r="E69" s="124">
        <f t="shared" si="0"/>
        <v>-1</v>
      </c>
      <c r="F69" s="116">
        <f t="shared" si="1"/>
        <v>-1</v>
      </c>
      <c r="G69" s="19"/>
      <c r="H69" s="108">
        <v>2902</v>
      </c>
      <c r="I69" s="154">
        <v>3472</v>
      </c>
      <c r="J69" s="124">
        <f t="shared" si="2"/>
        <v>-1</v>
      </c>
      <c r="K69" s="89">
        <f t="shared" si="3"/>
        <v>-1</v>
      </c>
    </row>
    <row r="70" spans="1:11" x14ac:dyDescent="0.2">
      <c r="A70" s="8" t="s">
        <v>88</v>
      </c>
      <c r="B70" s="19"/>
      <c r="C70" s="121">
        <v>419</v>
      </c>
      <c r="D70" s="149">
        <v>407</v>
      </c>
      <c r="E70" s="124">
        <f t="shared" ref="E70:E96" si="4">B70/C70-1</f>
        <v>-1</v>
      </c>
      <c r="F70" s="116">
        <f t="shared" ref="F70:F96" si="5">B70/D70-1</f>
        <v>-1</v>
      </c>
      <c r="G70" s="19"/>
      <c r="H70" s="108">
        <v>4585</v>
      </c>
      <c r="I70" s="154">
        <v>4120</v>
      </c>
      <c r="J70" s="124">
        <f t="shared" ref="J70:J96" si="6">G70/H70-1</f>
        <v>-1</v>
      </c>
      <c r="K70" s="89">
        <f t="shared" ref="K70:K96" si="7">G70/I70-1</f>
        <v>-1</v>
      </c>
    </row>
    <row r="71" spans="1:11" x14ac:dyDescent="0.2">
      <c r="A71" s="8" t="s">
        <v>89</v>
      </c>
      <c r="B71" s="19"/>
      <c r="C71" s="121">
        <v>373</v>
      </c>
      <c r="D71" s="149">
        <v>150</v>
      </c>
      <c r="E71" s="124">
        <f t="shared" si="4"/>
        <v>-1</v>
      </c>
      <c r="F71" s="116">
        <f t="shared" si="5"/>
        <v>-1</v>
      </c>
      <c r="G71" s="19"/>
      <c r="H71" s="108">
        <v>1919</v>
      </c>
      <c r="I71" s="154">
        <v>2160</v>
      </c>
      <c r="J71" s="124">
        <f t="shared" si="6"/>
        <v>-1</v>
      </c>
      <c r="K71" s="89">
        <f t="shared" si="7"/>
        <v>-1</v>
      </c>
    </row>
    <row r="72" spans="1:11" x14ac:dyDescent="0.2">
      <c r="A72" s="8" t="s">
        <v>59</v>
      </c>
      <c r="B72" s="19"/>
      <c r="C72" s="121">
        <v>7180</v>
      </c>
      <c r="D72" s="149">
        <v>4601</v>
      </c>
      <c r="E72" s="124">
        <f t="shared" si="4"/>
        <v>-1</v>
      </c>
      <c r="F72" s="116">
        <f t="shared" si="5"/>
        <v>-1</v>
      </c>
      <c r="G72" s="19"/>
      <c r="H72" s="108">
        <v>39039</v>
      </c>
      <c r="I72" s="154">
        <v>30515</v>
      </c>
      <c r="J72" s="124">
        <f t="shared" si="6"/>
        <v>-1</v>
      </c>
      <c r="K72" s="89">
        <f t="shared" si="7"/>
        <v>-1</v>
      </c>
    </row>
    <row r="73" spans="1:11" x14ac:dyDescent="0.2">
      <c r="A73" s="8" t="s">
        <v>60</v>
      </c>
      <c r="B73" s="19"/>
      <c r="C73" s="121">
        <v>1346</v>
      </c>
      <c r="D73" s="149">
        <v>899</v>
      </c>
      <c r="E73" s="124">
        <f t="shared" si="4"/>
        <v>-1</v>
      </c>
      <c r="F73" s="116">
        <f t="shared" si="5"/>
        <v>-1</v>
      </c>
      <c r="G73" s="19"/>
      <c r="H73" s="108">
        <v>8139</v>
      </c>
      <c r="I73" s="154">
        <v>5830</v>
      </c>
      <c r="J73" s="124">
        <f t="shared" si="6"/>
        <v>-1</v>
      </c>
      <c r="K73" s="89">
        <f t="shared" si="7"/>
        <v>-1</v>
      </c>
    </row>
    <row r="74" spans="1:11" x14ac:dyDescent="0.2">
      <c r="A74" s="8" t="s">
        <v>61</v>
      </c>
      <c r="B74" s="19"/>
      <c r="C74" s="121">
        <v>2083</v>
      </c>
      <c r="D74" s="149">
        <v>2031</v>
      </c>
      <c r="E74" s="124">
        <f t="shared" si="4"/>
        <v>-1</v>
      </c>
      <c r="F74" s="116">
        <f t="shared" si="5"/>
        <v>-1</v>
      </c>
      <c r="G74" s="19"/>
      <c r="H74" s="108">
        <v>13123</v>
      </c>
      <c r="I74" s="154">
        <v>12884</v>
      </c>
      <c r="J74" s="124">
        <f t="shared" si="6"/>
        <v>-1</v>
      </c>
      <c r="K74" s="89">
        <f t="shared" si="7"/>
        <v>-1</v>
      </c>
    </row>
    <row r="75" spans="1:11" x14ac:dyDescent="0.2">
      <c r="A75" s="8" t="s">
        <v>62</v>
      </c>
      <c r="B75" s="19"/>
      <c r="C75" s="121">
        <v>1184</v>
      </c>
      <c r="D75" s="149">
        <v>1151</v>
      </c>
      <c r="E75" s="124">
        <f t="shared" si="4"/>
        <v>-1</v>
      </c>
      <c r="F75" s="116">
        <f t="shared" si="5"/>
        <v>-1</v>
      </c>
      <c r="G75" s="19"/>
      <c r="H75" s="108">
        <v>7895</v>
      </c>
      <c r="I75" s="154">
        <v>7736</v>
      </c>
      <c r="J75" s="124">
        <f t="shared" si="6"/>
        <v>-1</v>
      </c>
      <c r="K75" s="89">
        <f t="shared" si="7"/>
        <v>-1</v>
      </c>
    </row>
    <row r="76" spans="1:11" x14ac:dyDescent="0.2">
      <c r="A76" s="8" t="s">
        <v>63</v>
      </c>
      <c r="B76" s="19"/>
      <c r="C76" s="121">
        <v>1440</v>
      </c>
      <c r="D76" s="149">
        <v>901</v>
      </c>
      <c r="E76" s="124">
        <f t="shared" si="4"/>
        <v>-1</v>
      </c>
      <c r="F76" s="116">
        <f t="shared" si="5"/>
        <v>-1</v>
      </c>
      <c r="G76" s="19"/>
      <c r="H76" s="108">
        <v>14187</v>
      </c>
      <c r="I76" s="154">
        <v>15511</v>
      </c>
      <c r="J76" s="124">
        <f t="shared" si="6"/>
        <v>-1</v>
      </c>
      <c r="K76" s="89">
        <f t="shared" si="7"/>
        <v>-1</v>
      </c>
    </row>
    <row r="77" spans="1:11" x14ac:dyDescent="0.2">
      <c r="A77" s="8" t="s">
        <v>64</v>
      </c>
      <c r="B77" s="19"/>
      <c r="C77" s="121">
        <f>318+133</f>
        <v>451</v>
      </c>
      <c r="D77" s="149">
        <v>260</v>
      </c>
      <c r="E77" s="124">
        <f t="shared" si="4"/>
        <v>-1</v>
      </c>
      <c r="F77" s="116">
        <f t="shared" si="5"/>
        <v>-1</v>
      </c>
      <c r="G77" s="19"/>
      <c r="H77" s="108">
        <v>3965</v>
      </c>
      <c r="I77" s="154">
        <v>4476</v>
      </c>
      <c r="J77" s="124">
        <f t="shared" si="6"/>
        <v>-1</v>
      </c>
      <c r="K77" s="89">
        <f t="shared" si="7"/>
        <v>-1</v>
      </c>
    </row>
    <row r="78" spans="1:11" x14ac:dyDescent="0.2">
      <c r="A78" s="8"/>
      <c r="B78" s="19"/>
      <c r="C78" s="121"/>
      <c r="D78" s="149"/>
      <c r="E78" s="124"/>
      <c r="F78" s="116"/>
      <c r="G78" s="19"/>
      <c r="H78" s="108"/>
      <c r="I78" s="154"/>
      <c r="J78" s="124"/>
      <c r="K78" s="89"/>
    </row>
    <row r="79" spans="1:11" x14ac:dyDescent="0.2">
      <c r="A79" s="8" t="s">
        <v>65</v>
      </c>
      <c r="B79" s="19">
        <f>SUM(B80:B83)</f>
        <v>0</v>
      </c>
      <c r="C79" s="121">
        <f>SUM(C80:C83)</f>
        <v>78862</v>
      </c>
      <c r="D79" s="149">
        <f>SUM(D80:D83)</f>
        <v>80692</v>
      </c>
      <c r="E79" s="124">
        <f t="shared" si="4"/>
        <v>-1</v>
      </c>
      <c r="F79" s="116">
        <f t="shared" si="5"/>
        <v>-1</v>
      </c>
      <c r="G79" s="19"/>
      <c r="H79" s="108">
        <v>709261</v>
      </c>
      <c r="I79" s="154">
        <v>700313</v>
      </c>
      <c r="J79" s="124">
        <f t="shared" si="6"/>
        <v>-1</v>
      </c>
      <c r="K79" s="89">
        <f t="shared" si="7"/>
        <v>-1</v>
      </c>
    </row>
    <row r="80" spans="1:11" x14ac:dyDescent="0.2">
      <c r="A80" s="8" t="s">
        <v>66</v>
      </c>
      <c r="B80" s="19"/>
      <c r="C80" s="121">
        <v>56427</v>
      </c>
      <c r="D80" s="149">
        <v>58735</v>
      </c>
      <c r="E80" s="124">
        <f t="shared" si="4"/>
        <v>-1</v>
      </c>
      <c r="F80" s="116">
        <f t="shared" si="5"/>
        <v>-1</v>
      </c>
      <c r="G80" s="19"/>
      <c r="H80" s="108">
        <v>540209</v>
      </c>
      <c r="I80" s="154">
        <v>521138</v>
      </c>
      <c r="J80" s="124">
        <f t="shared" si="6"/>
        <v>-1</v>
      </c>
      <c r="K80" s="89">
        <f t="shared" si="7"/>
        <v>-1</v>
      </c>
    </row>
    <row r="81" spans="1:11" x14ac:dyDescent="0.2">
      <c r="A81" s="8" t="s">
        <v>67</v>
      </c>
      <c r="B81" s="19"/>
      <c r="C81" s="121">
        <v>7330</v>
      </c>
      <c r="D81" s="149">
        <v>7349</v>
      </c>
      <c r="E81" s="124">
        <f t="shared" si="4"/>
        <v>-1</v>
      </c>
      <c r="F81" s="116">
        <f t="shared" si="5"/>
        <v>-1</v>
      </c>
      <c r="G81" s="19"/>
      <c r="H81" s="108">
        <v>57239</v>
      </c>
      <c r="I81" s="154">
        <v>57878</v>
      </c>
      <c r="J81" s="124">
        <f t="shared" si="6"/>
        <v>-1</v>
      </c>
      <c r="K81" s="89">
        <f t="shared" si="7"/>
        <v>-1</v>
      </c>
    </row>
    <row r="82" spans="1:11" x14ac:dyDescent="0.2">
      <c r="A82" s="8" t="s">
        <v>68</v>
      </c>
      <c r="B82" s="19"/>
      <c r="C82" s="121">
        <v>3248</v>
      </c>
      <c r="D82" s="149">
        <v>2101</v>
      </c>
      <c r="E82" s="124">
        <f t="shared" si="4"/>
        <v>-1</v>
      </c>
      <c r="F82" s="116">
        <f t="shared" si="5"/>
        <v>-1</v>
      </c>
      <c r="G82" s="19"/>
      <c r="H82" s="108">
        <v>20125</v>
      </c>
      <c r="I82" s="154">
        <v>18315</v>
      </c>
      <c r="J82" s="124">
        <f t="shared" si="6"/>
        <v>-1</v>
      </c>
      <c r="K82" s="89">
        <f t="shared" si="7"/>
        <v>-1</v>
      </c>
    </row>
    <row r="83" spans="1:11" x14ac:dyDescent="0.2">
      <c r="A83" s="8" t="s">
        <v>69</v>
      </c>
      <c r="B83" s="19"/>
      <c r="C83" s="121">
        <v>11857</v>
      </c>
      <c r="D83" s="149">
        <v>12507</v>
      </c>
      <c r="E83" s="124">
        <f t="shared" si="4"/>
        <v>-1</v>
      </c>
      <c r="F83" s="116">
        <f t="shared" si="5"/>
        <v>-1</v>
      </c>
      <c r="G83" s="19"/>
      <c r="H83" s="108">
        <v>91688</v>
      </c>
      <c r="I83" s="154">
        <v>102982</v>
      </c>
      <c r="J83" s="124">
        <f t="shared" si="6"/>
        <v>-1</v>
      </c>
      <c r="K83" s="89">
        <f t="shared" si="7"/>
        <v>-1</v>
      </c>
    </row>
    <row r="84" spans="1:11" x14ac:dyDescent="0.2">
      <c r="A84" s="8" t="s">
        <v>70</v>
      </c>
      <c r="B84" s="19"/>
      <c r="C84" s="121">
        <v>196</v>
      </c>
      <c r="D84" s="149">
        <v>185</v>
      </c>
      <c r="E84" s="124">
        <f t="shared" si="4"/>
        <v>-1</v>
      </c>
      <c r="F84" s="116">
        <f t="shared" si="5"/>
        <v>-1</v>
      </c>
      <c r="G84" s="19"/>
      <c r="H84" s="108">
        <v>2907</v>
      </c>
      <c r="I84" s="154">
        <v>2506</v>
      </c>
      <c r="J84" s="124">
        <f t="shared" si="6"/>
        <v>-1</v>
      </c>
      <c r="K84" s="89">
        <f t="shared" si="7"/>
        <v>-1</v>
      </c>
    </row>
    <row r="85" spans="1:11" x14ac:dyDescent="0.2">
      <c r="A85" s="8" t="s">
        <v>71</v>
      </c>
      <c r="B85" s="19"/>
      <c r="C85" s="121">
        <v>2457</v>
      </c>
      <c r="D85" s="149">
        <v>1580</v>
      </c>
      <c r="E85" s="124">
        <f t="shared" si="4"/>
        <v>-1</v>
      </c>
      <c r="F85" s="116">
        <f t="shared" si="5"/>
        <v>-1</v>
      </c>
      <c r="G85" s="19"/>
      <c r="H85" s="108">
        <v>21858</v>
      </c>
      <c r="I85" s="154">
        <v>21709</v>
      </c>
      <c r="J85" s="124">
        <f t="shared" si="6"/>
        <v>-1</v>
      </c>
      <c r="K85" s="89">
        <f t="shared" si="7"/>
        <v>-1</v>
      </c>
    </row>
    <row r="86" spans="1:11" x14ac:dyDescent="0.2">
      <c r="A86" s="8" t="s">
        <v>72</v>
      </c>
      <c r="B86" s="19"/>
      <c r="C86" s="121">
        <v>4887</v>
      </c>
      <c r="D86" s="149">
        <v>6974</v>
      </c>
      <c r="E86" s="124">
        <f t="shared" si="4"/>
        <v>-1</v>
      </c>
      <c r="F86" s="116">
        <f t="shared" si="5"/>
        <v>-1</v>
      </c>
      <c r="G86" s="19"/>
      <c r="H86" s="108">
        <v>37834</v>
      </c>
      <c r="I86" s="154">
        <v>45484</v>
      </c>
      <c r="J86" s="124">
        <f t="shared" si="6"/>
        <v>-1</v>
      </c>
      <c r="K86" s="89">
        <f t="shared" si="7"/>
        <v>-1</v>
      </c>
    </row>
    <row r="87" spans="1:11" x14ac:dyDescent="0.2">
      <c r="A87" s="8" t="s">
        <v>73</v>
      </c>
      <c r="B87" s="19"/>
      <c r="C87" s="121">
        <v>730</v>
      </c>
      <c r="D87" s="149">
        <v>643</v>
      </c>
      <c r="E87" s="124">
        <f t="shared" si="4"/>
        <v>-1</v>
      </c>
      <c r="F87" s="116">
        <f t="shared" si="5"/>
        <v>-1</v>
      </c>
      <c r="G87" s="19"/>
      <c r="H87" s="108">
        <v>5118</v>
      </c>
      <c r="I87" s="154">
        <v>5550</v>
      </c>
      <c r="J87" s="124">
        <f t="shared" si="6"/>
        <v>-1</v>
      </c>
      <c r="K87" s="89">
        <f t="shared" si="7"/>
        <v>-1</v>
      </c>
    </row>
    <row r="88" spans="1:11" x14ac:dyDescent="0.2">
      <c r="A88" s="8" t="s">
        <v>74</v>
      </c>
      <c r="B88" s="19"/>
      <c r="C88" s="121">
        <v>1053</v>
      </c>
      <c r="D88" s="149">
        <v>1089</v>
      </c>
      <c r="E88" s="124">
        <f t="shared" si="4"/>
        <v>-1</v>
      </c>
      <c r="F88" s="116">
        <f t="shared" si="5"/>
        <v>-1</v>
      </c>
      <c r="G88" s="19"/>
      <c r="H88" s="108">
        <v>7156</v>
      </c>
      <c r="I88" s="154">
        <v>9416</v>
      </c>
      <c r="J88" s="124">
        <f t="shared" si="6"/>
        <v>-1</v>
      </c>
      <c r="K88" s="89">
        <f t="shared" si="7"/>
        <v>-1</v>
      </c>
    </row>
    <row r="89" spans="1:11" x14ac:dyDescent="0.2">
      <c r="A89" s="8" t="s">
        <v>75</v>
      </c>
      <c r="B89" s="19"/>
      <c r="C89" s="121">
        <v>102</v>
      </c>
      <c r="D89" s="149">
        <v>119</v>
      </c>
      <c r="E89" s="124">
        <f t="shared" si="4"/>
        <v>-1</v>
      </c>
      <c r="F89" s="116">
        <f t="shared" si="5"/>
        <v>-1</v>
      </c>
      <c r="G89" s="19"/>
      <c r="H89" s="108">
        <v>1150</v>
      </c>
      <c r="I89" s="154">
        <v>2490</v>
      </c>
      <c r="J89" s="124">
        <f t="shared" si="6"/>
        <v>-1</v>
      </c>
      <c r="K89" s="89">
        <f t="shared" si="7"/>
        <v>-1</v>
      </c>
    </row>
    <row r="90" spans="1:11" x14ac:dyDescent="0.2">
      <c r="A90" s="8"/>
      <c r="B90" s="19"/>
      <c r="C90" s="121"/>
      <c r="D90" s="149"/>
      <c r="E90" s="124"/>
      <c r="F90" s="116"/>
      <c r="G90" s="19"/>
      <c r="H90" s="108"/>
      <c r="I90" s="154"/>
      <c r="J90" s="124"/>
      <c r="K90" s="89"/>
    </row>
    <row r="91" spans="1:11" x14ac:dyDescent="0.2">
      <c r="A91" s="8" t="s">
        <v>76</v>
      </c>
      <c r="B91" s="19">
        <f>SUM(B92:B94)</f>
        <v>0</v>
      </c>
      <c r="C91" s="121">
        <f>SUM(C92:C94)</f>
        <v>3535</v>
      </c>
      <c r="D91" s="149">
        <v>3638</v>
      </c>
      <c r="E91" s="124">
        <f t="shared" si="4"/>
        <v>-1</v>
      </c>
      <c r="F91" s="116">
        <f t="shared" si="5"/>
        <v>-1</v>
      </c>
      <c r="G91" s="19"/>
      <c r="H91" s="108">
        <v>31535</v>
      </c>
      <c r="I91" s="154">
        <v>36228</v>
      </c>
      <c r="J91" s="124">
        <f t="shared" si="6"/>
        <v>-1</v>
      </c>
      <c r="K91" s="89">
        <f t="shared" si="7"/>
        <v>-1</v>
      </c>
    </row>
    <row r="92" spans="1:11" x14ac:dyDescent="0.2">
      <c r="A92" s="8" t="s">
        <v>77</v>
      </c>
      <c r="B92" s="19"/>
      <c r="C92" s="121">
        <v>3009</v>
      </c>
      <c r="D92" s="149">
        <v>3119</v>
      </c>
      <c r="E92" s="124">
        <f t="shared" si="4"/>
        <v>-1</v>
      </c>
      <c r="F92" s="116">
        <f t="shared" si="5"/>
        <v>-1</v>
      </c>
      <c r="G92" s="19"/>
      <c r="H92" s="108">
        <v>27007</v>
      </c>
      <c r="I92" s="154">
        <v>31737</v>
      </c>
      <c r="J92" s="124">
        <f t="shared" si="6"/>
        <v>-1</v>
      </c>
      <c r="K92" s="89">
        <f t="shared" si="7"/>
        <v>-1</v>
      </c>
    </row>
    <row r="93" spans="1:11" x14ac:dyDescent="0.2">
      <c r="A93" s="8" t="s">
        <v>78</v>
      </c>
      <c r="B93" s="19"/>
      <c r="C93" s="121">
        <v>454</v>
      </c>
      <c r="D93" s="149">
        <v>426</v>
      </c>
      <c r="E93" s="124">
        <f t="shared" si="4"/>
        <v>-1</v>
      </c>
      <c r="F93" s="116">
        <f t="shared" si="5"/>
        <v>-1</v>
      </c>
      <c r="G93" s="19"/>
      <c r="H93" s="108">
        <v>3309</v>
      </c>
      <c r="I93" s="154">
        <v>3803</v>
      </c>
      <c r="J93" s="124">
        <f t="shared" si="6"/>
        <v>-1</v>
      </c>
      <c r="K93" s="89">
        <f t="shared" si="7"/>
        <v>-1</v>
      </c>
    </row>
    <row r="94" spans="1:11" x14ac:dyDescent="0.2">
      <c r="A94" s="8" t="s">
        <v>19</v>
      </c>
      <c r="B94" s="19"/>
      <c r="C94" s="121">
        <v>72</v>
      </c>
      <c r="D94" s="149">
        <v>93</v>
      </c>
      <c r="E94" s="124">
        <f t="shared" si="4"/>
        <v>-1</v>
      </c>
      <c r="F94" s="116">
        <f t="shared" si="5"/>
        <v>-1</v>
      </c>
      <c r="G94" s="19"/>
      <c r="H94" s="108">
        <v>1219</v>
      </c>
      <c r="I94" s="154">
        <v>688</v>
      </c>
      <c r="J94" s="124">
        <f t="shared" si="6"/>
        <v>-1</v>
      </c>
      <c r="K94" s="89">
        <f t="shared" si="7"/>
        <v>-1</v>
      </c>
    </row>
    <row r="95" spans="1:11" x14ac:dyDescent="0.2">
      <c r="A95" s="8"/>
      <c r="B95" s="19"/>
      <c r="C95" s="121"/>
      <c r="D95" s="149"/>
      <c r="E95" s="124"/>
      <c r="F95" s="116"/>
      <c r="G95" s="19"/>
      <c r="H95" s="108"/>
      <c r="I95" s="154"/>
      <c r="J95" s="124"/>
      <c r="K95" s="89"/>
    </row>
    <row r="96" spans="1:11" ht="13.5" thickBot="1" x14ac:dyDescent="0.25">
      <c r="A96" s="11" t="s">
        <v>79</v>
      </c>
      <c r="B96" s="20"/>
      <c r="C96" s="122">
        <v>664</v>
      </c>
      <c r="D96" s="150">
        <v>757</v>
      </c>
      <c r="E96" s="125">
        <f t="shared" si="4"/>
        <v>-1</v>
      </c>
      <c r="F96" s="117">
        <f t="shared" si="5"/>
        <v>-1</v>
      </c>
      <c r="G96" s="20"/>
      <c r="H96" s="109">
        <v>9228</v>
      </c>
      <c r="I96" s="155">
        <v>14052</v>
      </c>
      <c r="J96" s="125">
        <f t="shared" si="6"/>
        <v>-1</v>
      </c>
      <c r="K96" s="90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23" priority="5" operator="lessThan">
      <formula>0</formula>
    </cfRule>
    <cfRule type="cellIs" dxfId="22" priority="6" operator="greaterThan">
      <formula>0</formula>
    </cfRule>
    <cfRule type="cellIs" dxfId="21" priority="7" operator="greaterThan">
      <formula>0</formula>
    </cfRule>
    <cfRule type="cellIs" dxfId="20" priority="8" operator="lessThan">
      <formula>0</formula>
    </cfRule>
  </conditionalFormatting>
  <conditionalFormatting sqref="J5:K96">
    <cfRule type="cellIs" dxfId="19" priority="1" operator="lessThan">
      <formula>0</formula>
    </cfRule>
    <cfRule type="cellIs" dxfId="18" priority="2" operator="greaterThan">
      <formula>0</formula>
    </cfRule>
    <cfRule type="cellIs" dxfId="17" priority="3" operator="greaterThan">
      <formula>0</formula>
    </cfRule>
    <cfRule type="cellIs" dxfId="16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E14" sqref="E14"/>
    </sheetView>
  </sheetViews>
  <sheetFormatPr defaultColWidth="9" defaultRowHeight="12.75" x14ac:dyDescent="0.2"/>
  <cols>
    <col min="1" max="1" width="26.375" style="91" customWidth="1"/>
    <col min="2" max="2" width="4.375" style="91" bestFit="1" customWidth="1"/>
    <col min="3" max="6" width="6.625" style="91" bestFit="1" customWidth="1"/>
    <col min="7" max="7" width="4.375" style="91" bestFit="1" customWidth="1"/>
    <col min="8" max="9" width="8" style="91" bestFit="1" customWidth="1"/>
    <col min="10" max="11" width="6.625" style="91" bestFit="1" customWidth="1"/>
    <col min="12" max="16384" width="9" style="91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92"/>
      <c r="C2" s="92"/>
      <c r="D2" s="92"/>
      <c r="G2" s="92"/>
      <c r="H2" s="92"/>
      <c r="I2" s="92"/>
    </row>
    <row r="3" spans="1:11" ht="13.5" thickBot="1" x14ac:dyDescent="0.25">
      <c r="A3" s="12"/>
      <c r="B3" s="179" t="s">
        <v>106</v>
      </c>
      <c r="C3" s="180"/>
      <c r="D3" s="181"/>
      <c r="E3" s="179" t="s">
        <v>0</v>
      </c>
      <c r="F3" s="181"/>
      <c r="G3" s="179" t="s">
        <v>107</v>
      </c>
      <c r="H3" s="180"/>
      <c r="I3" s="181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7">
        <v>2016</v>
      </c>
      <c r="H4" s="100">
        <v>2015</v>
      </c>
      <c r="I4" s="101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47">
        <f>C6+C27+C35+C79+C91+C96</f>
        <v>234322</v>
      </c>
      <c r="D5" s="148">
        <v>243138</v>
      </c>
      <c r="E5" s="129">
        <f>B5/C5-1</f>
        <v>-1</v>
      </c>
      <c r="F5" s="24">
        <f>B5/D5-1</f>
        <v>-1</v>
      </c>
      <c r="G5" s="21"/>
      <c r="H5" s="102">
        <v>2892908</v>
      </c>
      <c r="I5" s="102">
        <v>3031340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21">
        <f>C8+C21</f>
        <v>21991</v>
      </c>
      <c r="D6" s="149">
        <f>D8+D21</f>
        <v>22027</v>
      </c>
      <c r="E6" s="124">
        <f t="shared" ref="E6:E69" si="0">B6/C6-1</f>
        <v>-1</v>
      </c>
      <c r="F6" s="94">
        <f t="shared" ref="F6:F69" si="1">B6/D6-1</f>
        <v>-1</v>
      </c>
      <c r="G6" s="21"/>
      <c r="H6" s="102">
        <v>231857</v>
      </c>
      <c r="I6" s="98">
        <v>222325</v>
      </c>
      <c r="J6" s="93">
        <f t="shared" ref="J6:J69" si="2">G6/H6-1</f>
        <v>-1</v>
      </c>
      <c r="K6" s="94">
        <f t="shared" ref="K6:K69" si="3">G6/I6-1</f>
        <v>-1</v>
      </c>
    </row>
    <row r="7" spans="1:11" x14ac:dyDescent="0.2">
      <c r="A7" s="8"/>
      <c r="B7" s="19"/>
      <c r="C7" s="121"/>
      <c r="D7" s="149"/>
      <c r="E7" s="124"/>
      <c r="F7" s="94"/>
      <c r="G7" s="21"/>
      <c r="H7" s="102"/>
      <c r="I7" s="98"/>
      <c r="J7" s="93"/>
      <c r="K7" s="94"/>
    </row>
    <row r="8" spans="1:11" x14ac:dyDescent="0.2">
      <c r="A8" s="8" t="s">
        <v>3</v>
      </c>
      <c r="B8" s="19">
        <f>SUM(B9:B19)</f>
        <v>0</v>
      </c>
      <c r="C8" s="121">
        <f>SUM(C9:C19)</f>
        <v>17369</v>
      </c>
      <c r="D8" s="149">
        <f>SUM(D9:D19)</f>
        <v>17621</v>
      </c>
      <c r="E8" s="124">
        <f t="shared" si="0"/>
        <v>-1</v>
      </c>
      <c r="F8" s="94">
        <f t="shared" si="1"/>
        <v>-1</v>
      </c>
      <c r="G8" s="21"/>
      <c r="H8" s="102">
        <v>165787</v>
      </c>
      <c r="I8" s="98">
        <v>163864</v>
      </c>
      <c r="J8" s="93">
        <f t="shared" si="2"/>
        <v>-1</v>
      </c>
      <c r="K8" s="94">
        <f t="shared" si="3"/>
        <v>-1</v>
      </c>
    </row>
    <row r="9" spans="1:11" x14ac:dyDescent="0.2">
      <c r="A9" s="8" t="s">
        <v>4</v>
      </c>
      <c r="B9" s="19"/>
      <c r="C9" s="121">
        <v>3806</v>
      </c>
      <c r="D9" s="149">
        <v>3296</v>
      </c>
      <c r="E9" s="124">
        <f t="shared" si="0"/>
        <v>-1</v>
      </c>
      <c r="F9" s="94">
        <f t="shared" si="1"/>
        <v>-1</v>
      </c>
      <c r="G9" s="21"/>
      <c r="H9" s="102">
        <v>37397</v>
      </c>
      <c r="I9" s="98">
        <v>33513</v>
      </c>
      <c r="J9" s="93">
        <f t="shared" si="2"/>
        <v>-1</v>
      </c>
      <c r="K9" s="94">
        <f t="shared" si="3"/>
        <v>-1</v>
      </c>
    </row>
    <row r="10" spans="1:11" x14ac:dyDescent="0.2">
      <c r="A10" s="8" t="s">
        <v>5</v>
      </c>
      <c r="B10" s="19"/>
      <c r="C10" s="121">
        <v>955</v>
      </c>
      <c r="D10" s="149">
        <v>1436</v>
      </c>
      <c r="E10" s="124">
        <f t="shared" si="0"/>
        <v>-1</v>
      </c>
      <c r="F10" s="94">
        <f t="shared" si="1"/>
        <v>-1</v>
      </c>
      <c r="G10" s="21"/>
      <c r="H10" s="102">
        <v>4099</v>
      </c>
      <c r="I10" s="98">
        <v>7886</v>
      </c>
      <c r="J10" s="93">
        <f t="shared" si="2"/>
        <v>-1</v>
      </c>
      <c r="K10" s="94">
        <f t="shared" si="3"/>
        <v>-1</v>
      </c>
    </row>
    <row r="11" spans="1:11" x14ac:dyDescent="0.2">
      <c r="A11" s="8" t="s">
        <v>6</v>
      </c>
      <c r="B11" s="19"/>
      <c r="C11" s="121">
        <v>1957</v>
      </c>
      <c r="D11" s="149">
        <v>3010</v>
      </c>
      <c r="E11" s="124">
        <f t="shared" si="0"/>
        <v>-1</v>
      </c>
      <c r="F11" s="94">
        <f t="shared" si="1"/>
        <v>-1</v>
      </c>
      <c r="G11" s="21"/>
      <c r="H11" s="102">
        <v>19322</v>
      </c>
      <c r="I11" s="98">
        <v>24339</v>
      </c>
      <c r="J11" s="93">
        <f t="shared" si="2"/>
        <v>-1</v>
      </c>
      <c r="K11" s="94">
        <f t="shared" si="3"/>
        <v>-1</v>
      </c>
    </row>
    <row r="12" spans="1:11" x14ac:dyDescent="0.2">
      <c r="A12" s="8" t="s">
        <v>86</v>
      </c>
      <c r="B12" s="19"/>
      <c r="C12" s="121">
        <v>262</v>
      </c>
      <c r="D12" s="149">
        <v>601</v>
      </c>
      <c r="E12" s="124">
        <f t="shared" si="0"/>
        <v>-1</v>
      </c>
      <c r="F12" s="94">
        <f t="shared" si="1"/>
        <v>-1</v>
      </c>
      <c r="G12" s="21"/>
      <c r="H12" s="102">
        <v>4051</v>
      </c>
      <c r="I12" s="98">
        <v>5358</v>
      </c>
      <c r="J12" s="93">
        <f t="shared" si="2"/>
        <v>-1</v>
      </c>
      <c r="K12" s="94">
        <f t="shared" si="3"/>
        <v>-1</v>
      </c>
    </row>
    <row r="13" spans="1:11" x14ac:dyDescent="0.2">
      <c r="A13" s="8" t="s">
        <v>8</v>
      </c>
      <c r="B13" s="19"/>
      <c r="C13" s="121">
        <v>5179</v>
      </c>
      <c r="D13" s="149">
        <v>3974</v>
      </c>
      <c r="E13" s="124">
        <f t="shared" si="0"/>
        <v>-1</v>
      </c>
      <c r="F13" s="94">
        <f t="shared" si="1"/>
        <v>-1</v>
      </c>
      <c r="G13" s="21"/>
      <c r="H13" s="102">
        <v>44176</v>
      </c>
      <c r="I13" s="98">
        <v>30720</v>
      </c>
      <c r="J13" s="93">
        <f t="shared" si="2"/>
        <v>-1</v>
      </c>
      <c r="K13" s="94">
        <f t="shared" si="3"/>
        <v>-1</v>
      </c>
    </row>
    <row r="14" spans="1:11" x14ac:dyDescent="0.2">
      <c r="A14" s="8" t="s">
        <v>9</v>
      </c>
      <c r="B14" s="19"/>
      <c r="C14" s="121">
        <v>728</v>
      </c>
      <c r="D14" s="149">
        <v>1031</v>
      </c>
      <c r="E14" s="124">
        <f t="shared" si="0"/>
        <v>-1</v>
      </c>
      <c r="F14" s="94">
        <f t="shared" si="1"/>
        <v>-1</v>
      </c>
      <c r="G14" s="21"/>
      <c r="H14" s="102">
        <v>9293</v>
      </c>
      <c r="I14" s="98">
        <v>12223</v>
      </c>
      <c r="J14" s="93">
        <f t="shared" si="2"/>
        <v>-1</v>
      </c>
      <c r="K14" s="94">
        <f t="shared" si="3"/>
        <v>-1</v>
      </c>
    </row>
    <row r="15" spans="1:11" x14ac:dyDescent="0.2">
      <c r="A15" s="8" t="s">
        <v>10</v>
      </c>
      <c r="B15" s="19"/>
      <c r="C15" s="121">
        <v>273</v>
      </c>
      <c r="D15" s="149">
        <v>570</v>
      </c>
      <c r="E15" s="124">
        <f t="shared" si="0"/>
        <v>-1</v>
      </c>
      <c r="F15" s="94">
        <f t="shared" si="1"/>
        <v>-1</v>
      </c>
      <c r="G15" s="21"/>
      <c r="H15" s="102">
        <v>5713</v>
      </c>
      <c r="I15" s="98">
        <v>5975</v>
      </c>
      <c r="J15" s="93">
        <f t="shared" si="2"/>
        <v>-1</v>
      </c>
      <c r="K15" s="94">
        <f t="shared" si="3"/>
        <v>-1</v>
      </c>
    </row>
    <row r="16" spans="1:11" x14ac:dyDescent="0.2">
      <c r="A16" s="8" t="s">
        <v>11</v>
      </c>
      <c r="B16" s="19"/>
      <c r="C16" s="121">
        <v>1257</v>
      </c>
      <c r="D16" s="149">
        <v>1201</v>
      </c>
      <c r="E16" s="124">
        <f t="shared" si="0"/>
        <v>-1</v>
      </c>
      <c r="F16" s="94">
        <f t="shared" si="1"/>
        <v>-1</v>
      </c>
      <c r="G16" s="21"/>
      <c r="H16" s="102">
        <v>21544</v>
      </c>
      <c r="I16" s="98">
        <v>21849</v>
      </c>
      <c r="J16" s="93">
        <f t="shared" si="2"/>
        <v>-1</v>
      </c>
      <c r="K16" s="94">
        <f t="shared" si="3"/>
        <v>-1</v>
      </c>
    </row>
    <row r="17" spans="1:11" x14ac:dyDescent="0.2">
      <c r="A17" s="8" t="s">
        <v>12</v>
      </c>
      <c r="B17" s="19"/>
      <c r="C17" s="121">
        <v>1365</v>
      </c>
      <c r="D17" s="149">
        <v>1479</v>
      </c>
      <c r="E17" s="124">
        <f t="shared" si="0"/>
        <v>-1</v>
      </c>
      <c r="F17" s="94">
        <f t="shared" si="1"/>
        <v>-1</v>
      </c>
      <c r="G17" s="21"/>
      <c r="H17" s="102">
        <v>7378</v>
      </c>
      <c r="I17" s="98">
        <v>8352</v>
      </c>
      <c r="J17" s="93">
        <f t="shared" si="2"/>
        <v>-1</v>
      </c>
      <c r="K17" s="94">
        <f t="shared" si="3"/>
        <v>-1</v>
      </c>
    </row>
    <row r="18" spans="1:11" x14ac:dyDescent="0.2">
      <c r="A18" s="8" t="s">
        <v>13</v>
      </c>
      <c r="B18" s="19"/>
      <c r="C18" s="121">
        <v>179</v>
      </c>
      <c r="D18" s="149">
        <v>205</v>
      </c>
      <c r="E18" s="124">
        <f t="shared" si="0"/>
        <v>-1</v>
      </c>
      <c r="F18" s="94">
        <f t="shared" si="1"/>
        <v>-1</v>
      </c>
      <c r="G18" s="21"/>
      <c r="H18" s="102">
        <v>2192</v>
      </c>
      <c r="I18" s="98">
        <v>2975</v>
      </c>
      <c r="J18" s="93">
        <f t="shared" si="2"/>
        <v>-1</v>
      </c>
      <c r="K18" s="94">
        <f t="shared" si="3"/>
        <v>-1</v>
      </c>
    </row>
    <row r="19" spans="1:11" x14ac:dyDescent="0.2">
      <c r="A19" s="8" t="s">
        <v>14</v>
      </c>
      <c r="B19" s="19"/>
      <c r="C19" s="121">
        <v>1408</v>
      </c>
      <c r="D19" s="149">
        <v>818</v>
      </c>
      <c r="E19" s="124">
        <f t="shared" si="0"/>
        <v>-1</v>
      </c>
      <c r="F19" s="94">
        <f t="shared" si="1"/>
        <v>-1</v>
      </c>
      <c r="G19" s="21"/>
      <c r="H19" s="102">
        <v>10567</v>
      </c>
      <c r="I19" s="98">
        <v>10674</v>
      </c>
      <c r="J19" s="93">
        <f t="shared" si="2"/>
        <v>-1</v>
      </c>
      <c r="K19" s="94">
        <f t="shared" si="3"/>
        <v>-1</v>
      </c>
    </row>
    <row r="20" spans="1:11" x14ac:dyDescent="0.2">
      <c r="A20" s="8"/>
      <c r="B20" s="19"/>
      <c r="C20" s="121"/>
      <c r="D20" s="149"/>
      <c r="E20" s="124"/>
      <c r="F20" s="94"/>
      <c r="G20" s="21"/>
      <c r="H20" s="102"/>
      <c r="I20" s="98"/>
      <c r="J20" s="93"/>
      <c r="K20" s="94"/>
    </row>
    <row r="21" spans="1:11" x14ac:dyDescent="0.2">
      <c r="A21" s="8" t="s">
        <v>15</v>
      </c>
      <c r="B21" s="19"/>
      <c r="C21" s="121">
        <f>SUM(C22:C25)</f>
        <v>4622</v>
      </c>
      <c r="D21" s="149">
        <f>SUM(D22:D25)</f>
        <v>4406</v>
      </c>
      <c r="E21" s="124">
        <f t="shared" si="0"/>
        <v>-1</v>
      </c>
      <c r="F21" s="94">
        <f t="shared" si="1"/>
        <v>-1</v>
      </c>
      <c r="G21" s="21"/>
      <c r="H21" s="102">
        <v>66070</v>
      </c>
      <c r="I21" s="98">
        <v>58461</v>
      </c>
      <c r="J21" s="93">
        <f t="shared" si="2"/>
        <v>-1</v>
      </c>
      <c r="K21" s="94">
        <f t="shared" si="3"/>
        <v>-1</v>
      </c>
    </row>
    <row r="22" spans="1:11" x14ac:dyDescent="0.2">
      <c r="A22" s="8" t="s">
        <v>16</v>
      </c>
      <c r="B22" s="19"/>
      <c r="C22" s="121">
        <v>513</v>
      </c>
      <c r="D22" s="149">
        <v>476</v>
      </c>
      <c r="E22" s="124">
        <f t="shared" si="0"/>
        <v>-1</v>
      </c>
      <c r="F22" s="94">
        <f t="shared" si="1"/>
        <v>-1</v>
      </c>
      <c r="G22" s="21"/>
      <c r="H22" s="102">
        <v>5538</v>
      </c>
      <c r="I22" s="98">
        <v>6649</v>
      </c>
      <c r="J22" s="93">
        <f t="shared" si="2"/>
        <v>-1</v>
      </c>
      <c r="K22" s="94">
        <f t="shared" si="3"/>
        <v>-1</v>
      </c>
    </row>
    <row r="23" spans="1:11" x14ac:dyDescent="0.2">
      <c r="A23" s="8" t="s">
        <v>17</v>
      </c>
      <c r="B23" s="19"/>
      <c r="C23" s="121">
        <v>1951</v>
      </c>
      <c r="D23" s="149">
        <v>1676</v>
      </c>
      <c r="E23" s="124">
        <f t="shared" si="0"/>
        <v>-1</v>
      </c>
      <c r="F23" s="94">
        <f t="shared" si="1"/>
        <v>-1</v>
      </c>
      <c r="G23" s="21"/>
      <c r="H23" s="102">
        <v>25041</v>
      </c>
      <c r="I23" s="98">
        <v>21882</v>
      </c>
      <c r="J23" s="93">
        <f t="shared" si="2"/>
        <v>-1</v>
      </c>
      <c r="K23" s="94">
        <f t="shared" si="3"/>
        <v>-1</v>
      </c>
    </row>
    <row r="24" spans="1:11" x14ac:dyDescent="0.2">
      <c r="A24" s="8" t="s">
        <v>18</v>
      </c>
      <c r="B24" s="19"/>
      <c r="C24" s="121">
        <v>1233</v>
      </c>
      <c r="D24" s="149">
        <v>1150</v>
      </c>
      <c r="E24" s="124">
        <f t="shared" si="0"/>
        <v>-1</v>
      </c>
      <c r="F24" s="94">
        <f t="shared" si="1"/>
        <v>-1</v>
      </c>
      <c r="G24" s="21"/>
      <c r="H24" s="102">
        <v>20911</v>
      </c>
      <c r="I24" s="98">
        <v>16264</v>
      </c>
      <c r="J24" s="93">
        <f t="shared" si="2"/>
        <v>-1</v>
      </c>
      <c r="K24" s="94">
        <f t="shared" si="3"/>
        <v>-1</v>
      </c>
    </row>
    <row r="25" spans="1:11" x14ac:dyDescent="0.2">
      <c r="A25" s="8" t="s">
        <v>19</v>
      </c>
      <c r="B25" s="19"/>
      <c r="C25" s="121">
        <v>925</v>
      </c>
      <c r="D25" s="149">
        <v>1104</v>
      </c>
      <c r="E25" s="124">
        <f t="shared" si="0"/>
        <v>-1</v>
      </c>
      <c r="F25" s="94">
        <f t="shared" si="1"/>
        <v>-1</v>
      </c>
      <c r="G25" s="21"/>
      <c r="H25" s="102">
        <v>14571</v>
      </c>
      <c r="I25" s="98">
        <v>13666</v>
      </c>
      <c r="J25" s="93">
        <f t="shared" si="2"/>
        <v>-1</v>
      </c>
      <c r="K25" s="94">
        <f t="shared" si="3"/>
        <v>-1</v>
      </c>
    </row>
    <row r="26" spans="1:11" x14ac:dyDescent="0.2">
      <c r="A26" s="8"/>
      <c r="B26" s="19"/>
      <c r="C26" s="121"/>
      <c r="D26" s="149"/>
      <c r="E26" s="124"/>
      <c r="F26" s="94"/>
      <c r="G26" s="21"/>
      <c r="H26" s="102"/>
      <c r="I26" s="98"/>
      <c r="J26" s="93"/>
      <c r="K26" s="94"/>
    </row>
    <row r="27" spans="1:11" x14ac:dyDescent="0.2">
      <c r="A27" s="8" t="s">
        <v>20</v>
      </c>
      <c r="B27" s="19">
        <f>SUM(B28:B33)</f>
        <v>0</v>
      </c>
      <c r="C27" s="121">
        <f>SUM(C28:C33)</f>
        <v>8103</v>
      </c>
      <c r="D27" s="149">
        <f>SUM(D28:D33)</f>
        <v>8017</v>
      </c>
      <c r="E27" s="124">
        <f t="shared" si="0"/>
        <v>-1</v>
      </c>
      <c r="F27" s="94">
        <f t="shared" si="1"/>
        <v>-1</v>
      </c>
      <c r="G27" s="21"/>
      <c r="H27" s="102">
        <v>62905</v>
      </c>
      <c r="I27" s="98">
        <v>59124</v>
      </c>
      <c r="J27" s="93">
        <f t="shared" si="2"/>
        <v>-1</v>
      </c>
      <c r="K27" s="94">
        <f t="shared" si="3"/>
        <v>-1</v>
      </c>
    </row>
    <row r="28" spans="1:11" x14ac:dyDescent="0.2">
      <c r="A28" s="8" t="s">
        <v>21</v>
      </c>
      <c r="B28" s="19"/>
      <c r="C28" s="121">
        <v>1633</v>
      </c>
      <c r="D28" s="149">
        <v>1123</v>
      </c>
      <c r="E28" s="124">
        <f t="shared" si="0"/>
        <v>-1</v>
      </c>
      <c r="F28" s="94">
        <f t="shared" si="1"/>
        <v>-1</v>
      </c>
      <c r="G28" s="21"/>
      <c r="H28" s="102">
        <v>18463</v>
      </c>
      <c r="I28" s="98">
        <v>17897</v>
      </c>
      <c r="J28" s="93">
        <f t="shared" si="2"/>
        <v>-1</v>
      </c>
      <c r="K28" s="94">
        <f t="shared" si="3"/>
        <v>-1</v>
      </c>
    </row>
    <row r="29" spans="1:11" x14ac:dyDescent="0.2">
      <c r="A29" s="8" t="s">
        <v>22</v>
      </c>
      <c r="B29" s="19"/>
      <c r="C29" s="121">
        <v>148</v>
      </c>
      <c r="D29" s="149">
        <v>108</v>
      </c>
      <c r="E29" s="124">
        <f t="shared" si="0"/>
        <v>-1</v>
      </c>
      <c r="F29" s="94">
        <f t="shared" si="1"/>
        <v>-1</v>
      </c>
      <c r="G29" s="21"/>
      <c r="H29" s="102">
        <v>6074</v>
      </c>
      <c r="I29" s="98">
        <v>5200</v>
      </c>
      <c r="J29" s="93">
        <f t="shared" si="2"/>
        <v>-1</v>
      </c>
      <c r="K29" s="94">
        <f t="shared" si="3"/>
        <v>-1</v>
      </c>
    </row>
    <row r="30" spans="1:11" x14ac:dyDescent="0.2">
      <c r="A30" s="8" t="s">
        <v>23</v>
      </c>
      <c r="B30" s="19"/>
      <c r="C30" s="121">
        <v>167</v>
      </c>
      <c r="D30" s="149">
        <v>182</v>
      </c>
      <c r="E30" s="124">
        <f t="shared" si="0"/>
        <v>-1</v>
      </c>
      <c r="F30" s="94">
        <f t="shared" si="1"/>
        <v>-1</v>
      </c>
      <c r="G30" s="21"/>
      <c r="H30" s="102">
        <v>2977</v>
      </c>
      <c r="I30" s="98">
        <v>3099</v>
      </c>
      <c r="J30" s="93">
        <f t="shared" si="2"/>
        <v>-1</v>
      </c>
      <c r="K30" s="94">
        <f t="shared" si="3"/>
        <v>-1</v>
      </c>
    </row>
    <row r="31" spans="1:11" x14ac:dyDescent="0.2">
      <c r="A31" s="7" t="s">
        <v>24</v>
      </c>
      <c r="B31" s="19"/>
      <c r="C31" s="121">
        <v>4352</v>
      </c>
      <c r="D31" s="149">
        <v>4731</v>
      </c>
      <c r="E31" s="124">
        <f t="shared" si="0"/>
        <v>-1</v>
      </c>
      <c r="F31" s="94">
        <f t="shared" si="1"/>
        <v>-1</v>
      </c>
      <c r="G31" s="21"/>
      <c r="H31" s="102">
        <v>13853</v>
      </c>
      <c r="I31" s="98">
        <v>13876</v>
      </c>
      <c r="J31" s="93">
        <f t="shared" si="2"/>
        <v>-1</v>
      </c>
      <c r="K31" s="94">
        <f t="shared" si="3"/>
        <v>-1</v>
      </c>
    </row>
    <row r="32" spans="1:11" x14ac:dyDescent="0.2">
      <c r="A32" s="7" t="s">
        <v>25</v>
      </c>
      <c r="B32" s="19"/>
      <c r="C32" s="121">
        <v>579</v>
      </c>
      <c r="D32" s="149">
        <v>720</v>
      </c>
      <c r="E32" s="124">
        <f t="shared" si="0"/>
        <v>-1</v>
      </c>
      <c r="F32" s="94">
        <f t="shared" si="1"/>
        <v>-1</v>
      </c>
      <c r="G32" s="21"/>
      <c r="H32" s="102">
        <v>3247</v>
      </c>
      <c r="I32" s="98">
        <v>3315</v>
      </c>
      <c r="J32" s="93">
        <f t="shared" si="2"/>
        <v>-1</v>
      </c>
      <c r="K32" s="94">
        <f t="shared" si="3"/>
        <v>-1</v>
      </c>
    </row>
    <row r="33" spans="1:11" x14ac:dyDescent="0.2">
      <c r="A33" s="8" t="s">
        <v>19</v>
      </c>
      <c r="B33" s="19"/>
      <c r="C33" s="121">
        <v>1224</v>
      </c>
      <c r="D33" s="149">
        <v>1153</v>
      </c>
      <c r="E33" s="124">
        <f t="shared" si="0"/>
        <v>-1</v>
      </c>
      <c r="F33" s="94">
        <f t="shared" si="1"/>
        <v>-1</v>
      </c>
      <c r="G33" s="21"/>
      <c r="H33" s="102">
        <v>18291</v>
      </c>
      <c r="I33" s="98">
        <v>15737</v>
      </c>
      <c r="J33" s="93">
        <f t="shared" si="2"/>
        <v>-1</v>
      </c>
      <c r="K33" s="94">
        <f t="shared" si="3"/>
        <v>-1</v>
      </c>
    </row>
    <row r="34" spans="1:11" x14ac:dyDescent="0.2">
      <c r="A34" s="3"/>
      <c r="B34" s="19"/>
      <c r="C34" s="121"/>
      <c r="D34" s="149"/>
      <c r="E34" s="124"/>
      <c r="F34" s="94"/>
      <c r="G34" s="21"/>
      <c r="H34" s="102"/>
      <c r="I34" s="98"/>
      <c r="J34" s="93"/>
      <c r="K34" s="94"/>
    </row>
    <row r="35" spans="1:11" x14ac:dyDescent="0.2">
      <c r="A35" s="8" t="s">
        <v>26</v>
      </c>
      <c r="B35" s="19">
        <f>B36+SUM(B41:B51)+B53+SUM(B62:B65)+SUM(B67:B77)</f>
        <v>0</v>
      </c>
      <c r="C35" s="121">
        <f>C36+SUM(C41:C51)+C53+SUM(C62:C65)+SUM(C67:C77)</f>
        <v>139264</v>
      </c>
      <c r="D35" s="149">
        <f>D36+SUM(D41:D51)+D53+SUM(D62:D65)+SUM(D67:D77)</f>
        <v>150200</v>
      </c>
      <c r="E35" s="124">
        <f t="shared" si="0"/>
        <v>-1</v>
      </c>
      <c r="F35" s="94">
        <f t="shared" si="1"/>
        <v>-1</v>
      </c>
      <c r="G35" s="21"/>
      <c r="H35" s="102">
        <v>1784024</v>
      </c>
      <c r="I35" s="98">
        <v>1945364</v>
      </c>
      <c r="J35" s="93">
        <f t="shared" si="2"/>
        <v>-1</v>
      </c>
      <c r="K35" s="94">
        <f t="shared" si="3"/>
        <v>-1</v>
      </c>
    </row>
    <row r="36" spans="1:11" x14ac:dyDescent="0.2">
      <c r="A36" s="8" t="s">
        <v>27</v>
      </c>
      <c r="B36" s="19"/>
      <c r="C36" s="121">
        <v>5468</v>
      </c>
      <c r="D36" s="149">
        <f>SUM(D37:D40)</f>
        <v>5253</v>
      </c>
      <c r="E36" s="124">
        <f t="shared" si="0"/>
        <v>-1</v>
      </c>
      <c r="F36" s="94">
        <f t="shared" si="1"/>
        <v>-1</v>
      </c>
      <c r="G36" s="21"/>
      <c r="H36" s="102">
        <v>67286</v>
      </c>
      <c r="I36" s="98">
        <v>76788</v>
      </c>
      <c r="J36" s="93">
        <f t="shared" si="2"/>
        <v>-1</v>
      </c>
      <c r="K36" s="94">
        <f t="shared" si="3"/>
        <v>-1</v>
      </c>
    </row>
    <row r="37" spans="1:11" x14ac:dyDescent="0.2">
      <c r="A37" s="8" t="s">
        <v>28</v>
      </c>
      <c r="B37" s="19"/>
      <c r="C37" s="121">
        <v>1478</v>
      </c>
      <c r="D37" s="149">
        <v>818</v>
      </c>
      <c r="E37" s="124">
        <f t="shared" si="0"/>
        <v>-1</v>
      </c>
      <c r="F37" s="94">
        <f t="shared" si="1"/>
        <v>-1</v>
      </c>
      <c r="G37" s="21"/>
      <c r="H37" s="102">
        <v>11597</v>
      </c>
      <c r="I37" s="98">
        <v>15557</v>
      </c>
      <c r="J37" s="93">
        <f t="shared" si="2"/>
        <v>-1</v>
      </c>
      <c r="K37" s="94">
        <f t="shared" si="3"/>
        <v>-1</v>
      </c>
    </row>
    <row r="38" spans="1:11" x14ac:dyDescent="0.2">
      <c r="A38" s="8" t="s">
        <v>29</v>
      </c>
      <c r="B38" s="19"/>
      <c r="C38" s="121">
        <v>1682</v>
      </c>
      <c r="D38" s="149">
        <v>1938</v>
      </c>
      <c r="E38" s="124">
        <f t="shared" si="0"/>
        <v>-1</v>
      </c>
      <c r="F38" s="94">
        <f t="shared" si="1"/>
        <v>-1</v>
      </c>
      <c r="G38" s="21"/>
      <c r="H38" s="102">
        <v>22978</v>
      </c>
      <c r="I38" s="98">
        <v>24132</v>
      </c>
      <c r="J38" s="93">
        <f t="shared" si="2"/>
        <v>-1</v>
      </c>
      <c r="K38" s="94">
        <f t="shared" si="3"/>
        <v>-1</v>
      </c>
    </row>
    <row r="39" spans="1:11" x14ac:dyDescent="0.2">
      <c r="A39" s="8" t="s">
        <v>30</v>
      </c>
      <c r="B39" s="19"/>
      <c r="C39" s="121">
        <v>991</v>
      </c>
      <c r="D39" s="149">
        <v>1173</v>
      </c>
      <c r="E39" s="124">
        <f t="shared" si="0"/>
        <v>-1</v>
      </c>
      <c r="F39" s="94">
        <f t="shared" si="1"/>
        <v>-1</v>
      </c>
      <c r="G39" s="21"/>
      <c r="H39" s="102">
        <v>13671</v>
      </c>
      <c r="I39" s="98">
        <v>14717</v>
      </c>
      <c r="J39" s="93">
        <f t="shared" si="2"/>
        <v>-1</v>
      </c>
      <c r="K39" s="94">
        <f t="shared" si="3"/>
        <v>-1</v>
      </c>
    </row>
    <row r="40" spans="1:11" x14ac:dyDescent="0.2">
      <c r="A40" s="8" t="s">
        <v>31</v>
      </c>
      <c r="B40" s="19"/>
      <c r="C40" s="121">
        <v>1277</v>
      </c>
      <c r="D40" s="149">
        <v>1324</v>
      </c>
      <c r="E40" s="124">
        <f t="shared" si="0"/>
        <v>-1</v>
      </c>
      <c r="F40" s="94">
        <f t="shared" si="1"/>
        <v>-1</v>
      </c>
      <c r="G40" s="21"/>
      <c r="H40" s="102">
        <v>18631</v>
      </c>
      <c r="I40" s="98">
        <v>22099</v>
      </c>
      <c r="J40" s="93">
        <f t="shared" si="2"/>
        <v>-1</v>
      </c>
      <c r="K40" s="94">
        <f t="shared" si="3"/>
        <v>-1</v>
      </c>
    </row>
    <row r="41" spans="1:11" x14ac:dyDescent="0.2">
      <c r="A41" s="8" t="s">
        <v>32</v>
      </c>
      <c r="B41" s="19"/>
      <c r="C41" s="121">
        <v>17410</v>
      </c>
      <c r="D41" s="149">
        <v>11937</v>
      </c>
      <c r="E41" s="124">
        <f t="shared" si="0"/>
        <v>-1</v>
      </c>
      <c r="F41" s="94">
        <f t="shared" si="1"/>
        <v>-1</v>
      </c>
      <c r="G41" s="21"/>
      <c r="H41" s="102">
        <v>184283</v>
      </c>
      <c r="I41" s="98">
        <v>168022</v>
      </c>
      <c r="J41" s="93">
        <f t="shared" si="2"/>
        <v>-1</v>
      </c>
      <c r="K41" s="94">
        <f t="shared" si="3"/>
        <v>-1</v>
      </c>
    </row>
    <row r="42" spans="1:11" x14ac:dyDescent="0.2">
      <c r="A42" s="8" t="s">
        <v>33</v>
      </c>
      <c r="B42" s="19"/>
      <c r="C42" s="121">
        <v>728</v>
      </c>
      <c r="D42" s="149">
        <v>623</v>
      </c>
      <c r="E42" s="124">
        <f t="shared" si="0"/>
        <v>-1</v>
      </c>
      <c r="F42" s="94">
        <f t="shared" si="1"/>
        <v>-1</v>
      </c>
      <c r="G42" s="21"/>
      <c r="H42" s="102">
        <v>8306</v>
      </c>
      <c r="I42" s="98">
        <v>8124</v>
      </c>
      <c r="J42" s="93">
        <f t="shared" si="2"/>
        <v>-1</v>
      </c>
      <c r="K42" s="94">
        <f t="shared" si="3"/>
        <v>-1</v>
      </c>
    </row>
    <row r="43" spans="1:11" x14ac:dyDescent="0.2">
      <c r="A43" s="8" t="s">
        <v>34</v>
      </c>
      <c r="B43" s="19"/>
      <c r="C43" s="121">
        <v>3747</v>
      </c>
      <c r="D43" s="149">
        <v>3099</v>
      </c>
      <c r="E43" s="124">
        <f t="shared" si="0"/>
        <v>-1</v>
      </c>
      <c r="F43" s="94">
        <f t="shared" si="1"/>
        <v>-1</v>
      </c>
      <c r="G43" s="21"/>
      <c r="H43" s="102">
        <v>45666</v>
      </c>
      <c r="I43" s="98">
        <v>48485</v>
      </c>
      <c r="J43" s="93">
        <f t="shared" si="2"/>
        <v>-1</v>
      </c>
      <c r="K43" s="94">
        <f t="shared" si="3"/>
        <v>-1</v>
      </c>
    </row>
    <row r="44" spans="1:11" x14ac:dyDescent="0.2">
      <c r="A44" s="8" t="s">
        <v>35</v>
      </c>
      <c r="B44" s="19"/>
      <c r="C44" s="121">
        <v>2712</v>
      </c>
      <c r="D44" s="149">
        <v>2187</v>
      </c>
      <c r="E44" s="124">
        <f t="shared" si="0"/>
        <v>-1</v>
      </c>
      <c r="F44" s="94">
        <f t="shared" si="1"/>
        <v>-1</v>
      </c>
      <c r="G44" s="21"/>
      <c r="H44" s="102">
        <v>31133</v>
      </c>
      <c r="I44" s="98">
        <v>31370</v>
      </c>
      <c r="J44" s="93">
        <f t="shared" si="2"/>
        <v>-1</v>
      </c>
      <c r="K44" s="94">
        <f t="shared" si="3"/>
        <v>-1</v>
      </c>
    </row>
    <row r="45" spans="1:11" x14ac:dyDescent="0.2">
      <c r="A45" s="7" t="s">
        <v>36</v>
      </c>
      <c r="B45" s="19"/>
      <c r="C45" s="121">
        <v>17994</v>
      </c>
      <c r="D45" s="149">
        <v>20258</v>
      </c>
      <c r="E45" s="124">
        <f t="shared" si="0"/>
        <v>-1</v>
      </c>
      <c r="F45" s="94">
        <f t="shared" si="1"/>
        <v>-1</v>
      </c>
      <c r="G45" s="21"/>
      <c r="H45" s="102">
        <v>277064</v>
      </c>
      <c r="I45" s="98">
        <v>275253</v>
      </c>
      <c r="J45" s="93">
        <f t="shared" si="2"/>
        <v>-1</v>
      </c>
      <c r="K45" s="94">
        <f t="shared" si="3"/>
        <v>-1</v>
      </c>
    </row>
    <row r="46" spans="1:11" x14ac:dyDescent="0.2">
      <c r="A46" s="7" t="s">
        <v>37</v>
      </c>
      <c r="B46" s="19"/>
      <c r="C46" s="121">
        <v>6148</v>
      </c>
      <c r="D46" s="149">
        <v>9350</v>
      </c>
      <c r="E46" s="124">
        <f t="shared" si="0"/>
        <v>-1</v>
      </c>
      <c r="F46" s="94">
        <f t="shared" si="1"/>
        <v>-1</v>
      </c>
      <c r="G46" s="21"/>
      <c r="H46" s="102">
        <v>82410</v>
      </c>
      <c r="I46" s="98">
        <v>110876</v>
      </c>
      <c r="J46" s="93">
        <f t="shared" si="2"/>
        <v>-1</v>
      </c>
      <c r="K46" s="94">
        <f t="shared" si="3"/>
        <v>-1</v>
      </c>
    </row>
    <row r="47" spans="1:11" x14ac:dyDescent="0.2">
      <c r="A47" s="8" t="s">
        <v>38</v>
      </c>
      <c r="B47" s="19"/>
      <c r="C47" s="121">
        <v>3315</v>
      </c>
      <c r="D47" s="149">
        <v>3048</v>
      </c>
      <c r="E47" s="124">
        <f t="shared" si="0"/>
        <v>-1</v>
      </c>
      <c r="F47" s="94">
        <f t="shared" si="1"/>
        <v>-1</v>
      </c>
      <c r="G47" s="21"/>
      <c r="H47" s="102">
        <v>37433</v>
      </c>
      <c r="I47" s="98">
        <v>37226</v>
      </c>
      <c r="J47" s="93">
        <f t="shared" si="2"/>
        <v>-1</v>
      </c>
      <c r="K47" s="94">
        <f t="shared" si="3"/>
        <v>-1</v>
      </c>
    </row>
    <row r="48" spans="1:11" x14ac:dyDescent="0.2">
      <c r="A48" s="8" t="s">
        <v>39</v>
      </c>
      <c r="B48" s="19"/>
      <c r="C48" s="121">
        <v>14776</v>
      </c>
      <c r="D48" s="149">
        <v>12428</v>
      </c>
      <c r="E48" s="124">
        <f t="shared" si="0"/>
        <v>-1</v>
      </c>
      <c r="F48" s="94">
        <f t="shared" si="1"/>
        <v>-1</v>
      </c>
      <c r="G48" s="21"/>
      <c r="H48" s="102">
        <v>185117</v>
      </c>
      <c r="I48" s="98">
        <v>184629</v>
      </c>
      <c r="J48" s="93">
        <f t="shared" si="2"/>
        <v>-1</v>
      </c>
      <c r="K48" s="94">
        <f t="shared" si="3"/>
        <v>-1</v>
      </c>
    </row>
    <row r="49" spans="1:11" x14ac:dyDescent="0.2">
      <c r="A49" s="8" t="s">
        <v>40</v>
      </c>
      <c r="B49" s="19"/>
      <c r="C49" s="121">
        <v>2056</v>
      </c>
      <c r="D49" s="149">
        <v>1999</v>
      </c>
      <c r="E49" s="124">
        <f t="shared" si="0"/>
        <v>-1</v>
      </c>
      <c r="F49" s="94">
        <f t="shared" si="1"/>
        <v>-1</v>
      </c>
      <c r="G49" s="21"/>
      <c r="H49" s="102">
        <v>23841</v>
      </c>
      <c r="I49" s="98">
        <v>28849</v>
      </c>
      <c r="J49" s="93">
        <f t="shared" si="2"/>
        <v>-1</v>
      </c>
      <c r="K49" s="94">
        <f t="shared" si="3"/>
        <v>-1</v>
      </c>
    </row>
    <row r="50" spans="1:11" x14ac:dyDescent="0.2">
      <c r="A50" s="7" t="s">
        <v>41</v>
      </c>
      <c r="B50" s="19"/>
      <c r="C50" s="121">
        <v>3138</v>
      </c>
      <c r="D50" s="149">
        <v>3063</v>
      </c>
      <c r="E50" s="124">
        <f t="shared" si="0"/>
        <v>-1</v>
      </c>
      <c r="F50" s="94">
        <f t="shared" si="1"/>
        <v>-1</v>
      </c>
      <c r="G50" s="21"/>
      <c r="H50" s="102">
        <v>40422</v>
      </c>
      <c r="I50" s="98">
        <v>43968</v>
      </c>
      <c r="J50" s="93">
        <f t="shared" si="2"/>
        <v>-1</v>
      </c>
      <c r="K50" s="94">
        <f t="shared" si="3"/>
        <v>-1</v>
      </c>
    </row>
    <row r="51" spans="1:11" x14ac:dyDescent="0.2">
      <c r="A51" s="8" t="s">
        <v>42</v>
      </c>
      <c r="B51" s="19"/>
      <c r="C51" s="121">
        <v>953</v>
      </c>
      <c r="D51" s="149">
        <v>651</v>
      </c>
      <c r="E51" s="124">
        <f t="shared" si="0"/>
        <v>-1</v>
      </c>
      <c r="F51" s="94">
        <f t="shared" si="1"/>
        <v>-1</v>
      </c>
      <c r="G51" s="21"/>
      <c r="H51" s="102">
        <v>8364</v>
      </c>
      <c r="I51" s="98">
        <v>7504</v>
      </c>
      <c r="J51" s="93">
        <f t="shared" si="2"/>
        <v>-1</v>
      </c>
      <c r="K51" s="94">
        <f t="shared" si="3"/>
        <v>-1</v>
      </c>
    </row>
    <row r="52" spans="1:11" x14ac:dyDescent="0.2">
      <c r="A52" s="8"/>
      <c r="B52" s="19"/>
      <c r="C52" s="121"/>
      <c r="D52" s="149"/>
      <c r="E52" s="124"/>
      <c r="F52" s="94"/>
      <c r="G52" s="21"/>
      <c r="H52" s="102"/>
      <c r="I52" s="98"/>
      <c r="J52" s="93"/>
      <c r="K52" s="94"/>
    </row>
    <row r="53" spans="1:11" x14ac:dyDescent="0.2">
      <c r="A53" s="8" t="s">
        <v>43</v>
      </c>
      <c r="B53" s="19">
        <f>SUM(B54:B60)</f>
        <v>0</v>
      </c>
      <c r="C53" s="121">
        <f>SUM(C54:C60)</f>
        <v>38798</v>
      </c>
      <c r="D53" s="149">
        <f>SUM(D54:D60)</f>
        <v>56872</v>
      </c>
      <c r="E53" s="124">
        <f t="shared" si="0"/>
        <v>-1</v>
      </c>
      <c r="F53" s="94">
        <f t="shared" si="1"/>
        <v>-1</v>
      </c>
      <c r="G53" s="21"/>
      <c r="H53" s="102">
        <v>577758</v>
      </c>
      <c r="I53" s="98">
        <v>693263</v>
      </c>
      <c r="J53" s="93">
        <f t="shared" si="2"/>
        <v>-1</v>
      </c>
      <c r="K53" s="94">
        <f t="shared" si="3"/>
        <v>-1</v>
      </c>
    </row>
    <row r="54" spans="1:11" x14ac:dyDescent="0.2">
      <c r="A54" s="8" t="s">
        <v>44</v>
      </c>
      <c r="B54" s="19"/>
      <c r="C54" s="121">
        <v>24549</v>
      </c>
      <c r="D54" s="149">
        <v>42570</v>
      </c>
      <c r="E54" s="124">
        <f t="shared" si="0"/>
        <v>-1</v>
      </c>
      <c r="F54" s="94">
        <f t="shared" si="1"/>
        <v>-1</v>
      </c>
      <c r="G54" s="21"/>
      <c r="H54" s="102">
        <v>395917</v>
      </c>
      <c r="I54" s="98">
        <v>528231</v>
      </c>
      <c r="J54" s="93">
        <f t="shared" si="2"/>
        <v>-1</v>
      </c>
      <c r="K54" s="94">
        <f t="shared" si="3"/>
        <v>-1</v>
      </c>
    </row>
    <row r="55" spans="1:11" x14ac:dyDescent="0.2">
      <c r="A55" s="8" t="s">
        <v>45</v>
      </c>
      <c r="B55" s="19"/>
      <c r="C55" s="121">
        <v>11517</v>
      </c>
      <c r="D55" s="149">
        <v>11329</v>
      </c>
      <c r="E55" s="124">
        <f t="shared" si="0"/>
        <v>-1</v>
      </c>
      <c r="F55" s="94">
        <f t="shared" si="1"/>
        <v>-1</v>
      </c>
      <c r="G55" s="21"/>
      <c r="H55" s="102">
        <v>128092</v>
      </c>
      <c r="I55" s="98">
        <v>122572</v>
      </c>
      <c r="J55" s="93">
        <f t="shared" si="2"/>
        <v>-1</v>
      </c>
      <c r="K55" s="94">
        <f t="shared" si="3"/>
        <v>-1</v>
      </c>
    </row>
    <row r="56" spans="1:11" x14ac:dyDescent="0.2">
      <c r="A56" s="8" t="s">
        <v>46</v>
      </c>
      <c r="B56" s="19"/>
      <c r="C56" s="121">
        <v>1239</v>
      </c>
      <c r="D56" s="149">
        <v>1392</v>
      </c>
      <c r="E56" s="124">
        <f t="shared" si="0"/>
        <v>-1</v>
      </c>
      <c r="F56" s="94">
        <f t="shared" si="1"/>
        <v>-1</v>
      </c>
      <c r="G56" s="21"/>
      <c r="H56" s="102">
        <v>23072</v>
      </c>
      <c r="I56" s="98">
        <v>20773</v>
      </c>
      <c r="J56" s="93">
        <f t="shared" si="2"/>
        <v>-1</v>
      </c>
      <c r="K56" s="94">
        <f t="shared" si="3"/>
        <v>-1</v>
      </c>
    </row>
    <row r="57" spans="1:11" x14ac:dyDescent="0.2">
      <c r="A57" s="8" t="s">
        <v>47</v>
      </c>
      <c r="B57" s="19"/>
      <c r="C57" s="121">
        <v>588</v>
      </c>
      <c r="D57" s="149">
        <v>296</v>
      </c>
      <c r="E57" s="124">
        <f t="shared" si="0"/>
        <v>-1</v>
      </c>
      <c r="F57" s="94">
        <f t="shared" si="1"/>
        <v>-1</v>
      </c>
      <c r="G57" s="21"/>
      <c r="H57" s="102">
        <v>7618</v>
      </c>
      <c r="I57" s="98">
        <v>3447</v>
      </c>
      <c r="J57" s="93">
        <f t="shared" si="2"/>
        <v>-1</v>
      </c>
      <c r="K57" s="94">
        <f t="shared" si="3"/>
        <v>-1</v>
      </c>
    </row>
    <row r="58" spans="1:11" x14ac:dyDescent="0.2">
      <c r="A58" s="8" t="s">
        <v>48</v>
      </c>
      <c r="B58" s="19"/>
      <c r="C58" s="121">
        <v>235</v>
      </c>
      <c r="D58" s="149">
        <v>231</v>
      </c>
      <c r="E58" s="124">
        <f t="shared" si="0"/>
        <v>-1</v>
      </c>
      <c r="F58" s="94">
        <f t="shared" si="1"/>
        <v>-1</v>
      </c>
      <c r="G58" s="21"/>
      <c r="H58" s="102">
        <v>3455</v>
      </c>
      <c r="I58" s="98">
        <v>3616</v>
      </c>
      <c r="J58" s="93">
        <f t="shared" si="2"/>
        <v>-1</v>
      </c>
      <c r="K58" s="94">
        <f t="shared" si="3"/>
        <v>-1</v>
      </c>
    </row>
    <row r="59" spans="1:11" x14ac:dyDescent="0.2">
      <c r="A59" s="8" t="s">
        <v>87</v>
      </c>
      <c r="B59" s="19"/>
      <c r="C59" s="121">
        <v>601</v>
      </c>
      <c r="D59" s="149">
        <v>931</v>
      </c>
      <c r="E59" s="124">
        <f t="shared" si="0"/>
        <v>-1</v>
      </c>
      <c r="F59" s="94">
        <f t="shared" si="1"/>
        <v>-1</v>
      </c>
      <c r="G59" s="21"/>
      <c r="H59" s="102">
        <v>17682</v>
      </c>
      <c r="I59" s="98">
        <v>12897</v>
      </c>
      <c r="J59" s="93">
        <f t="shared" si="2"/>
        <v>-1</v>
      </c>
      <c r="K59" s="94">
        <f t="shared" si="3"/>
        <v>-1</v>
      </c>
    </row>
    <row r="60" spans="1:11" x14ac:dyDescent="0.2">
      <c r="A60" s="8" t="s">
        <v>49</v>
      </c>
      <c r="B60" s="19"/>
      <c r="C60" s="121">
        <v>69</v>
      </c>
      <c r="D60" s="149">
        <v>123</v>
      </c>
      <c r="E60" s="124">
        <f t="shared" si="0"/>
        <v>-1</v>
      </c>
      <c r="F60" s="94">
        <f t="shared" si="1"/>
        <v>-1</v>
      </c>
      <c r="G60" s="21"/>
      <c r="H60" s="102">
        <v>1922</v>
      </c>
      <c r="I60" s="98">
        <v>1727</v>
      </c>
      <c r="J60" s="93">
        <f t="shared" si="2"/>
        <v>-1</v>
      </c>
      <c r="K60" s="94">
        <f t="shared" si="3"/>
        <v>-1</v>
      </c>
    </row>
    <row r="61" spans="1:11" x14ac:dyDescent="0.2">
      <c r="A61" s="3"/>
      <c r="B61" s="19"/>
      <c r="C61" s="121"/>
      <c r="D61" s="149"/>
      <c r="E61" s="124"/>
      <c r="F61" s="94"/>
      <c r="G61" s="21"/>
      <c r="H61" s="102"/>
      <c r="I61" s="98"/>
      <c r="J61" s="93"/>
      <c r="K61" s="94"/>
    </row>
    <row r="62" spans="1:11" x14ac:dyDescent="0.2">
      <c r="A62" s="8" t="s">
        <v>50</v>
      </c>
      <c r="B62" s="19"/>
      <c r="C62" s="121">
        <v>1092</v>
      </c>
      <c r="D62" s="149">
        <v>1079</v>
      </c>
      <c r="E62" s="124">
        <f t="shared" si="0"/>
        <v>-1</v>
      </c>
      <c r="F62" s="94">
        <f t="shared" si="1"/>
        <v>-1</v>
      </c>
      <c r="G62" s="21"/>
      <c r="H62" s="102">
        <v>10264</v>
      </c>
      <c r="I62" s="98">
        <v>8563</v>
      </c>
      <c r="J62" s="93">
        <f t="shared" si="2"/>
        <v>-1</v>
      </c>
      <c r="K62" s="94">
        <f t="shared" si="3"/>
        <v>-1</v>
      </c>
    </row>
    <row r="63" spans="1:11" x14ac:dyDescent="0.2">
      <c r="A63" s="8" t="s">
        <v>51</v>
      </c>
      <c r="B63" s="19"/>
      <c r="C63" s="121">
        <v>318</v>
      </c>
      <c r="D63" s="149">
        <v>372</v>
      </c>
      <c r="E63" s="124">
        <f t="shared" si="0"/>
        <v>-1</v>
      </c>
      <c r="F63" s="94">
        <f t="shared" si="1"/>
        <v>-1</v>
      </c>
      <c r="G63" s="21"/>
      <c r="H63" s="102">
        <v>2916</v>
      </c>
      <c r="I63" s="98">
        <v>3472</v>
      </c>
      <c r="J63" s="93">
        <f t="shared" si="2"/>
        <v>-1</v>
      </c>
      <c r="K63" s="94">
        <f t="shared" si="3"/>
        <v>-1</v>
      </c>
    </row>
    <row r="64" spans="1:11" x14ac:dyDescent="0.2">
      <c r="A64" s="8" t="s">
        <v>52</v>
      </c>
      <c r="B64" s="19"/>
      <c r="C64" s="121">
        <v>2435</v>
      </c>
      <c r="D64" s="149">
        <v>1031</v>
      </c>
      <c r="E64" s="124">
        <f t="shared" si="0"/>
        <v>-1</v>
      </c>
      <c r="F64" s="94">
        <f t="shared" si="1"/>
        <v>-1</v>
      </c>
      <c r="G64" s="21"/>
      <c r="H64" s="102">
        <v>10733</v>
      </c>
      <c r="I64" s="98">
        <v>10459</v>
      </c>
      <c r="J64" s="93">
        <f t="shared" si="2"/>
        <v>-1</v>
      </c>
      <c r="K64" s="94">
        <f t="shared" si="3"/>
        <v>-1</v>
      </c>
    </row>
    <row r="65" spans="1:11" x14ac:dyDescent="0.2">
      <c r="A65" s="8" t="s">
        <v>53</v>
      </c>
      <c r="B65" s="19"/>
      <c r="C65" s="121">
        <v>825</v>
      </c>
      <c r="D65" s="149">
        <v>839</v>
      </c>
      <c r="E65" s="124">
        <f t="shared" si="0"/>
        <v>-1</v>
      </c>
      <c r="F65" s="94">
        <f t="shared" si="1"/>
        <v>-1</v>
      </c>
      <c r="G65" s="21"/>
      <c r="H65" s="102">
        <v>5939</v>
      </c>
      <c r="I65" s="98">
        <v>5673</v>
      </c>
      <c r="J65" s="93">
        <f t="shared" si="2"/>
        <v>-1</v>
      </c>
      <c r="K65" s="94">
        <f t="shared" si="3"/>
        <v>-1</v>
      </c>
    </row>
    <row r="66" spans="1:11" x14ac:dyDescent="0.2">
      <c r="A66" s="3"/>
      <c r="B66" s="19"/>
      <c r="C66" s="121"/>
      <c r="D66" s="149"/>
      <c r="E66" s="124"/>
      <c r="F66" s="94"/>
      <c r="G66" s="21"/>
      <c r="H66" s="102"/>
      <c r="I66" s="98"/>
      <c r="J66" s="93"/>
      <c r="K66" s="94"/>
    </row>
    <row r="67" spans="1:11" x14ac:dyDescent="0.2">
      <c r="A67" s="8" t="s">
        <v>54</v>
      </c>
      <c r="B67" s="19"/>
      <c r="C67" s="121">
        <v>5006</v>
      </c>
      <c r="D67" s="149">
        <v>4676</v>
      </c>
      <c r="E67" s="124">
        <f t="shared" si="0"/>
        <v>-1</v>
      </c>
      <c r="F67" s="94">
        <f t="shared" si="1"/>
        <v>-1</v>
      </c>
      <c r="G67" s="21"/>
      <c r="H67" s="102">
        <v>63113</v>
      </c>
      <c r="I67" s="98">
        <v>74547</v>
      </c>
      <c r="J67" s="93">
        <f t="shared" si="2"/>
        <v>-1</v>
      </c>
      <c r="K67" s="94">
        <f t="shared" si="3"/>
        <v>-1</v>
      </c>
    </row>
    <row r="68" spans="1:11" x14ac:dyDescent="0.2">
      <c r="A68" s="8" t="s">
        <v>55</v>
      </c>
      <c r="B68" s="19"/>
      <c r="C68" s="121">
        <v>2037</v>
      </c>
      <c r="D68" s="149">
        <v>1492</v>
      </c>
      <c r="E68" s="124">
        <f t="shared" si="0"/>
        <v>-1</v>
      </c>
      <c r="F68" s="94">
        <f t="shared" si="1"/>
        <v>-1</v>
      </c>
      <c r="G68" s="21"/>
      <c r="H68" s="102">
        <v>15943</v>
      </c>
      <c r="I68" s="98">
        <v>16134</v>
      </c>
      <c r="J68" s="93">
        <f t="shared" si="2"/>
        <v>-1</v>
      </c>
      <c r="K68" s="94">
        <f t="shared" si="3"/>
        <v>-1</v>
      </c>
    </row>
    <row r="69" spans="1:11" x14ac:dyDescent="0.2">
      <c r="A69" s="8" t="s">
        <v>56</v>
      </c>
      <c r="B69" s="19"/>
      <c r="C69" s="121">
        <v>402</v>
      </c>
      <c r="D69" s="149">
        <v>800</v>
      </c>
      <c r="E69" s="124">
        <f t="shared" si="0"/>
        <v>-1</v>
      </c>
      <c r="F69" s="94">
        <f t="shared" si="1"/>
        <v>-1</v>
      </c>
      <c r="G69" s="21"/>
      <c r="H69" s="102">
        <v>3304</v>
      </c>
      <c r="I69" s="98">
        <v>4901</v>
      </c>
      <c r="J69" s="93">
        <f t="shared" si="2"/>
        <v>-1</v>
      </c>
      <c r="K69" s="94">
        <f t="shared" si="3"/>
        <v>-1</v>
      </c>
    </row>
    <row r="70" spans="1:11" x14ac:dyDescent="0.2">
      <c r="A70" s="8" t="s">
        <v>88</v>
      </c>
      <c r="B70" s="19"/>
      <c r="C70" s="121">
        <v>404</v>
      </c>
      <c r="D70" s="149">
        <v>512</v>
      </c>
      <c r="E70" s="124">
        <f t="shared" ref="E70:E96" si="4">B70/C70-1</f>
        <v>-1</v>
      </c>
      <c r="F70" s="94">
        <f t="shared" ref="F70:F96" si="5">B70/D70-1</f>
        <v>-1</v>
      </c>
      <c r="G70" s="21"/>
      <c r="H70" s="102">
        <v>4989</v>
      </c>
      <c r="I70" s="98">
        <v>5107</v>
      </c>
      <c r="J70" s="93">
        <f t="shared" ref="J70:J96" si="6">G70/H70-1</f>
        <v>-1</v>
      </c>
      <c r="K70" s="94">
        <f t="shared" ref="K70:K96" si="7">G70/I70-1</f>
        <v>-1</v>
      </c>
    </row>
    <row r="71" spans="1:11" x14ac:dyDescent="0.2">
      <c r="A71" s="8" t="s">
        <v>89</v>
      </c>
      <c r="B71" s="19"/>
      <c r="C71" s="121">
        <v>150</v>
      </c>
      <c r="D71" s="149">
        <v>150</v>
      </c>
      <c r="E71" s="124">
        <f t="shared" si="4"/>
        <v>-1</v>
      </c>
      <c r="F71" s="94">
        <f t="shared" si="5"/>
        <v>-1</v>
      </c>
      <c r="G71" s="21"/>
      <c r="H71" s="102">
        <v>2069</v>
      </c>
      <c r="I71" s="98">
        <v>2350</v>
      </c>
      <c r="J71" s="93">
        <f t="shared" si="6"/>
        <v>-1</v>
      </c>
      <c r="K71" s="94">
        <f t="shared" si="7"/>
        <v>-1</v>
      </c>
    </row>
    <row r="72" spans="1:11" x14ac:dyDescent="0.2">
      <c r="A72" s="8" t="s">
        <v>59</v>
      </c>
      <c r="B72" s="19"/>
      <c r="C72" s="121">
        <v>4298</v>
      </c>
      <c r="D72" s="149">
        <v>3759</v>
      </c>
      <c r="E72" s="124">
        <f t="shared" si="4"/>
        <v>-1</v>
      </c>
      <c r="F72" s="94">
        <f t="shared" si="5"/>
        <v>-1</v>
      </c>
      <c r="G72" s="21"/>
      <c r="H72" s="102">
        <v>43337</v>
      </c>
      <c r="I72" s="98">
        <v>43010</v>
      </c>
      <c r="J72" s="93">
        <f t="shared" si="6"/>
        <v>-1</v>
      </c>
      <c r="K72" s="94">
        <f t="shared" si="7"/>
        <v>-1</v>
      </c>
    </row>
    <row r="73" spans="1:11" x14ac:dyDescent="0.2">
      <c r="A73" s="8" t="s">
        <v>60</v>
      </c>
      <c r="B73" s="19"/>
      <c r="C73" s="121">
        <v>946</v>
      </c>
      <c r="D73" s="149">
        <v>986</v>
      </c>
      <c r="E73" s="124">
        <f t="shared" si="4"/>
        <v>-1</v>
      </c>
      <c r="F73" s="94">
        <f t="shared" si="5"/>
        <v>-1</v>
      </c>
      <c r="G73" s="21"/>
      <c r="H73" s="102">
        <v>9085</v>
      </c>
      <c r="I73" s="98">
        <v>8583</v>
      </c>
      <c r="J73" s="93">
        <f t="shared" si="6"/>
        <v>-1</v>
      </c>
      <c r="K73" s="94">
        <f t="shared" si="7"/>
        <v>-1</v>
      </c>
    </row>
    <row r="74" spans="1:11" x14ac:dyDescent="0.2">
      <c r="A74" s="8" t="s">
        <v>61</v>
      </c>
      <c r="B74" s="19"/>
      <c r="C74" s="121">
        <v>1544</v>
      </c>
      <c r="D74" s="149">
        <v>1452</v>
      </c>
      <c r="E74" s="124">
        <f t="shared" si="4"/>
        <v>-1</v>
      </c>
      <c r="F74" s="94">
        <f t="shared" si="5"/>
        <v>-1</v>
      </c>
      <c r="G74" s="21"/>
      <c r="H74" s="102">
        <v>14667</v>
      </c>
      <c r="I74" s="98">
        <v>17128</v>
      </c>
      <c r="J74" s="93">
        <f t="shared" si="6"/>
        <v>-1</v>
      </c>
      <c r="K74" s="94">
        <f t="shared" si="7"/>
        <v>-1</v>
      </c>
    </row>
    <row r="75" spans="1:11" x14ac:dyDescent="0.2">
      <c r="A75" s="8" t="s">
        <v>62</v>
      </c>
      <c r="B75" s="19"/>
      <c r="C75" s="121">
        <v>825</v>
      </c>
      <c r="D75" s="149">
        <v>612</v>
      </c>
      <c r="E75" s="124">
        <f t="shared" si="4"/>
        <v>-1</v>
      </c>
      <c r="F75" s="94">
        <f t="shared" si="5"/>
        <v>-1</v>
      </c>
      <c r="G75" s="21"/>
      <c r="H75" s="102">
        <v>8720</v>
      </c>
      <c r="I75" s="98">
        <v>10298</v>
      </c>
      <c r="J75" s="93">
        <f t="shared" si="6"/>
        <v>-1</v>
      </c>
      <c r="K75" s="94">
        <f t="shared" si="7"/>
        <v>-1</v>
      </c>
    </row>
    <row r="76" spans="1:11" x14ac:dyDescent="0.2">
      <c r="A76" s="8" t="s">
        <v>63</v>
      </c>
      <c r="B76" s="19"/>
      <c r="C76" s="121">
        <v>1312</v>
      </c>
      <c r="D76" s="149">
        <v>1090</v>
      </c>
      <c r="E76" s="124">
        <f t="shared" si="4"/>
        <v>-1</v>
      </c>
      <c r="F76" s="94">
        <f t="shared" si="5"/>
        <v>-1</v>
      </c>
      <c r="G76" s="21"/>
      <c r="H76" s="102">
        <v>15499</v>
      </c>
      <c r="I76" s="98">
        <v>16021</v>
      </c>
      <c r="J76" s="93">
        <f t="shared" si="6"/>
        <v>-1</v>
      </c>
      <c r="K76" s="94">
        <f t="shared" si="7"/>
        <v>-1</v>
      </c>
    </row>
    <row r="77" spans="1:11" x14ac:dyDescent="0.2">
      <c r="A77" s="8" t="s">
        <v>64</v>
      </c>
      <c r="B77" s="19"/>
      <c r="C77" s="121">
        <f>292+135</f>
        <v>427</v>
      </c>
      <c r="D77" s="149">
        <f>274+308</f>
        <v>582</v>
      </c>
      <c r="E77" s="124">
        <f t="shared" si="4"/>
        <v>-1</v>
      </c>
      <c r="F77" s="94">
        <f t="shared" si="5"/>
        <v>-1</v>
      </c>
      <c r="G77" s="21"/>
      <c r="H77" s="102">
        <v>4392</v>
      </c>
      <c r="I77" s="98">
        <v>4761</v>
      </c>
      <c r="J77" s="93">
        <f t="shared" si="6"/>
        <v>-1</v>
      </c>
      <c r="K77" s="94">
        <f t="shared" si="7"/>
        <v>-1</v>
      </c>
    </row>
    <row r="78" spans="1:11" x14ac:dyDescent="0.2">
      <c r="A78" s="8"/>
      <c r="B78" s="19"/>
      <c r="C78" s="121"/>
      <c r="D78" s="149"/>
      <c r="E78" s="124"/>
      <c r="F78" s="94"/>
      <c r="G78" s="21"/>
      <c r="H78" s="102"/>
      <c r="I78" s="98"/>
      <c r="J78" s="93"/>
      <c r="K78" s="94"/>
    </row>
    <row r="79" spans="1:11" x14ac:dyDescent="0.2">
      <c r="A79" s="8" t="s">
        <v>65</v>
      </c>
      <c r="B79" s="19">
        <f>SUM(B80:B83)</f>
        <v>0</v>
      </c>
      <c r="C79" s="121">
        <f>SUM(C80:C83)</f>
        <v>62001</v>
      </c>
      <c r="D79" s="149">
        <f>SUM(D80:D83)</f>
        <v>59792</v>
      </c>
      <c r="E79" s="124">
        <f t="shared" si="4"/>
        <v>-1</v>
      </c>
      <c r="F79" s="94">
        <f t="shared" si="5"/>
        <v>-1</v>
      </c>
      <c r="G79" s="21"/>
      <c r="H79" s="102">
        <v>771262</v>
      </c>
      <c r="I79" s="98">
        <v>760110</v>
      </c>
      <c r="J79" s="93">
        <f t="shared" si="6"/>
        <v>-1</v>
      </c>
      <c r="K79" s="94">
        <f t="shared" si="7"/>
        <v>-1</v>
      </c>
    </row>
    <row r="80" spans="1:11" x14ac:dyDescent="0.2">
      <c r="A80" s="8" t="s">
        <v>66</v>
      </c>
      <c r="B80" s="19"/>
      <c r="C80" s="121">
        <v>46232</v>
      </c>
      <c r="D80" s="149">
        <v>42465</v>
      </c>
      <c r="E80" s="124">
        <f t="shared" si="4"/>
        <v>-1</v>
      </c>
      <c r="F80" s="94">
        <f t="shared" si="5"/>
        <v>-1</v>
      </c>
      <c r="G80" s="21"/>
      <c r="H80" s="102">
        <v>586441</v>
      </c>
      <c r="I80" s="98">
        <v>572609</v>
      </c>
      <c r="J80" s="93">
        <f t="shared" si="6"/>
        <v>-1</v>
      </c>
      <c r="K80" s="94">
        <f t="shared" si="7"/>
        <v>-1</v>
      </c>
    </row>
    <row r="81" spans="1:11" x14ac:dyDescent="0.2">
      <c r="A81" s="8" t="s">
        <v>67</v>
      </c>
      <c r="B81" s="19"/>
      <c r="C81" s="121">
        <v>5161</v>
      </c>
      <c r="D81" s="149">
        <v>5596</v>
      </c>
      <c r="E81" s="124">
        <f t="shared" si="4"/>
        <v>-1</v>
      </c>
      <c r="F81" s="94">
        <f t="shared" si="5"/>
        <v>-1</v>
      </c>
      <c r="G81" s="21"/>
      <c r="H81" s="102">
        <v>62400</v>
      </c>
      <c r="I81" s="98">
        <v>61469</v>
      </c>
      <c r="J81" s="93">
        <f t="shared" si="6"/>
        <v>-1</v>
      </c>
      <c r="K81" s="94">
        <f t="shared" si="7"/>
        <v>-1</v>
      </c>
    </row>
    <row r="82" spans="1:11" x14ac:dyDescent="0.2">
      <c r="A82" s="8" t="s">
        <v>68</v>
      </c>
      <c r="B82" s="19"/>
      <c r="C82" s="121">
        <v>1862</v>
      </c>
      <c r="D82" s="149">
        <v>1921</v>
      </c>
      <c r="E82" s="124">
        <f t="shared" si="4"/>
        <v>-1</v>
      </c>
      <c r="F82" s="94">
        <f t="shared" si="5"/>
        <v>-1</v>
      </c>
      <c r="G82" s="21"/>
      <c r="H82" s="102">
        <v>21987</v>
      </c>
      <c r="I82" s="98">
        <v>20225</v>
      </c>
      <c r="J82" s="93">
        <f t="shared" si="6"/>
        <v>-1</v>
      </c>
      <c r="K82" s="94">
        <f t="shared" si="7"/>
        <v>-1</v>
      </c>
    </row>
    <row r="83" spans="1:11" x14ac:dyDescent="0.2">
      <c r="A83" s="8" t="s">
        <v>69</v>
      </c>
      <c r="B83" s="19"/>
      <c r="C83" s="121">
        <v>8746</v>
      </c>
      <c r="D83" s="149">
        <v>9810</v>
      </c>
      <c r="E83" s="124">
        <f t="shared" si="4"/>
        <v>-1</v>
      </c>
      <c r="F83" s="94">
        <f t="shared" si="5"/>
        <v>-1</v>
      </c>
      <c r="G83" s="21"/>
      <c r="H83" s="102">
        <v>100434</v>
      </c>
      <c r="I83" s="98">
        <v>105807</v>
      </c>
      <c r="J83" s="93">
        <f t="shared" si="6"/>
        <v>-1</v>
      </c>
      <c r="K83" s="94">
        <f t="shared" si="7"/>
        <v>-1</v>
      </c>
    </row>
    <row r="84" spans="1:11" x14ac:dyDescent="0.2">
      <c r="A84" s="8" t="s">
        <v>70</v>
      </c>
      <c r="B84" s="19"/>
      <c r="C84" s="121">
        <v>131</v>
      </c>
      <c r="D84" s="149">
        <v>132</v>
      </c>
      <c r="E84" s="124">
        <f t="shared" si="4"/>
        <v>-1</v>
      </c>
      <c r="F84" s="94">
        <f t="shared" si="5"/>
        <v>-1</v>
      </c>
      <c r="G84" s="21"/>
      <c r="H84" s="102">
        <v>3038</v>
      </c>
      <c r="I84" s="98">
        <v>2848</v>
      </c>
      <c r="J84" s="93">
        <f t="shared" si="6"/>
        <v>-1</v>
      </c>
      <c r="K84" s="94">
        <f t="shared" si="7"/>
        <v>-1</v>
      </c>
    </row>
    <row r="85" spans="1:11" x14ac:dyDescent="0.2">
      <c r="A85" s="8" t="s">
        <v>71</v>
      </c>
      <c r="B85" s="19"/>
      <c r="C85" s="121">
        <v>1510</v>
      </c>
      <c r="D85" s="149">
        <v>1024</v>
      </c>
      <c r="E85" s="124">
        <f t="shared" si="4"/>
        <v>-1</v>
      </c>
      <c r="F85" s="94">
        <f t="shared" si="5"/>
        <v>-1</v>
      </c>
      <c r="G85" s="21"/>
      <c r="H85" s="102">
        <v>23368</v>
      </c>
      <c r="I85" s="98">
        <v>21611</v>
      </c>
      <c r="J85" s="93">
        <f t="shared" si="6"/>
        <v>-1</v>
      </c>
      <c r="K85" s="94">
        <f t="shared" si="7"/>
        <v>-1</v>
      </c>
    </row>
    <row r="86" spans="1:11" x14ac:dyDescent="0.2">
      <c r="A86" s="8" t="s">
        <v>72</v>
      </c>
      <c r="B86" s="19"/>
      <c r="C86" s="121">
        <v>3484</v>
      </c>
      <c r="D86" s="149">
        <v>5706</v>
      </c>
      <c r="E86" s="124">
        <f t="shared" si="4"/>
        <v>-1</v>
      </c>
      <c r="F86" s="94">
        <f t="shared" si="5"/>
        <v>-1</v>
      </c>
      <c r="G86" s="21"/>
      <c r="H86" s="102">
        <v>41318</v>
      </c>
      <c r="I86" s="98">
        <v>48799</v>
      </c>
      <c r="J86" s="93">
        <f t="shared" si="6"/>
        <v>-1</v>
      </c>
      <c r="K86" s="94">
        <f t="shared" si="7"/>
        <v>-1</v>
      </c>
    </row>
    <row r="87" spans="1:11" x14ac:dyDescent="0.2">
      <c r="A87" s="8" t="s">
        <v>73</v>
      </c>
      <c r="B87" s="19"/>
      <c r="C87" s="121">
        <v>385</v>
      </c>
      <c r="D87" s="149">
        <v>268</v>
      </c>
      <c r="E87" s="124">
        <f t="shared" si="4"/>
        <v>-1</v>
      </c>
      <c r="F87" s="94">
        <f t="shared" si="5"/>
        <v>-1</v>
      </c>
      <c r="G87" s="21"/>
      <c r="H87" s="102">
        <v>5503</v>
      </c>
      <c r="I87" s="98">
        <v>5666</v>
      </c>
      <c r="J87" s="93">
        <f t="shared" si="6"/>
        <v>-1</v>
      </c>
      <c r="K87" s="94">
        <f t="shared" si="7"/>
        <v>-1</v>
      </c>
    </row>
    <row r="88" spans="1:11" x14ac:dyDescent="0.2">
      <c r="A88" s="8" t="s">
        <v>74</v>
      </c>
      <c r="B88" s="19"/>
      <c r="C88" s="121">
        <v>678</v>
      </c>
      <c r="D88" s="149">
        <v>771</v>
      </c>
      <c r="E88" s="124">
        <f t="shared" si="4"/>
        <v>-1</v>
      </c>
      <c r="F88" s="94">
        <f t="shared" si="5"/>
        <v>-1</v>
      </c>
      <c r="G88" s="21"/>
      <c r="H88" s="102">
        <v>7834</v>
      </c>
      <c r="I88" s="98">
        <v>8540</v>
      </c>
      <c r="J88" s="93">
        <f t="shared" si="6"/>
        <v>-1</v>
      </c>
      <c r="K88" s="94">
        <f t="shared" si="7"/>
        <v>-1</v>
      </c>
    </row>
    <row r="89" spans="1:11" x14ac:dyDescent="0.2">
      <c r="A89" s="8" t="s">
        <v>75</v>
      </c>
      <c r="B89" s="19"/>
      <c r="C89" s="121">
        <v>87</v>
      </c>
      <c r="D89" s="149">
        <v>119</v>
      </c>
      <c r="E89" s="124">
        <f t="shared" si="4"/>
        <v>-1</v>
      </c>
      <c r="F89" s="94">
        <f t="shared" si="5"/>
        <v>-1</v>
      </c>
      <c r="G89" s="21"/>
      <c r="H89" s="102">
        <v>1237</v>
      </c>
      <c r="I89" s="98">
        <v>1824</v>
      </c>
      <c r="J89" s="93">
        <f t="shared" si="6"/>
        <v>-1</v>
      </c>
      <c r="K89" s="94">
        <f t="shared" si="7"/>
        <v>-1</v>
      </c>
    </row>
    <row r="90" spans="1:11" x14ac:dyDescent="0.2">
      <c r="A90" s="8"/>
      <c r="B90" s="19"/>
      <c r="C90" s="121"/>
      <c r="D90" s="149"/>
      <c r="E90" s="124"/>
      <c r="F90" s="94"/>
      <c r="G90" s="21"/>
      <c r="H90" s="102"/>
      <c r="I90" s="98"/>
      <c r="J90" s="93"/>
      <c r="K90" s="94"/>
    </row>
    <row r="91" spans="1:11" x14ac:dyDescent="0.2">
      <c r="A91" s="8" t="s">
        <v>76</v>
      </c>
      <c r="B91" s="19">
        <f>SUM(B92:B94)</f>
        <v>0</v>
      </c>
      <c r="C91" s="121">
        <f>SUM(C92:C94)</f>
        <v>2370</v>
      </c>
      <c r="D91" s="149">
        <f>SUM(D92:D94)</f>
        <v>2410</v>
      </c>
      <c r="E91" s="124">
        <f t="shared" si="4"/>
        <v>-1</v>
      </c>
      <c r="F91" s="94">
        <f t="shared" si="5"/>
        <v>-1</v>
      </c>
      <c r="G91" s="21"/>
      <c r="H91" s="102">
        <v>33905</v>
      </c>
      <c r="I91" s="98">
        <v>34861</v>
      </c>
      <c r="J91" s="93">
        <f t="shared" si="6"/>
        <v>-1</v>
      </c>
      <c r="K91" s="94">
        <f t="shared" si="7"/>
        <v>-1</v>
      </c>
    </row>
    <row r="92" spans="1:11" x14ac:dyDescent="0.2">
      <c r="A92" s="8" t="s">
        <v>77</v>
      </c>
      <c r="B92" s="19"/>
      <c r="C92" s="121">
        <v>2074</v>
      </c>
      <c r="D92" s="149">
        <v>1986</v>
      </c>
      <c r="E92" s="124">
        <f t="shared" si="4"/>
        <v>-1</v>
      </c>
      <c r="F92" s="94">
        <f t="shared" si="5"/>
        <v>-1</v>
      </c>
      <c r="G92" s="21"/>
      <c r="H92" s="102">
        <v>29081</v>
      </c>
      <c r="I92" s="98">
        <v>30236</v>
      </c>
      <c r="J92" s="93">
        <f t="shared" si="6"/>
        <v>-1</v>
      </c>
      <c r="K92" s="94">
        <f t="shared" si="7"/>
        <v>-1</v>
      </c>
    </row>
    <row r="93" spans="1:11" x14ac:dyDescent="0.2">
      <c r="A93" s="8" t="s">
        <v>78</v>
      </c>
      <c r="B93" s="19"/>
      <c r="C93" s="121">
        <v>276</v>
      </c>
      <c r="D93" s="149">
        <v>264</v>
      </c>
      <c r="E93" s="124">
        <f t="shared" si="4"/>
        <v>-1</v>
      </c>
      <c r="F93" s="94">
        <f t="shared" si="5"/>
        <v>-1</v>
      </c>
      <c r="G93" s="21"/>
      <c r="H93" s="102">
        <v>3585</v>
      </c>
      <c r="I93" s="98">
        <v>3721</v>
      </c>
      <c r="J93" s="93">
        <f t="shared" si="6"/>
        <v>-1</v>
      </c>
      <c r="K93" s="94">
        <f t="shared" si="7"/>
        <v>-1</v>
      </c>
    </row>
    <row r="94" spans="1:11" x14ac:dyDescent="0.2">
      <c r="A94" s="8" t="s">
        <v>19</v>
      </c>
      <c r="B94" s="19"/>
      <c r="C94" s="121">
        <v>20</v>
      </c>
      <c r="D94" s="149">
        <v>160</v>
      </c>
      <c r="E94" s="124">
        <f t="shared" si="4"/>
        <v>-1</v>
      </c>
      <c r="F94" s="94">
        <f t="shared" si="5"/>
        <v>-1</v>
      </c>
      <c r="G94" s="21"/>
      <c r="H94" s="102">
        <v>1239</v>
      </c>
      <c r="I94" s="98">
        <v>904</v>
      </c>
      <c r="J94" s="93">
        <f t="shared" si="6"/>
        <v>-1</v>
      </c>
      <c r="K94" s="94">
        <f t="shared" si="7"/>
        <v>-1</v>
      </c>
    </row>
    <row r="95" spans="1:11" x14ac:dyDescent="0.2">
      <c r="A95" s="8"/>
      <c r="B95" s="19"/>
      <c r="C95" s="121"/>
      <c r="D95" s="149"/>
      <c r="E95" s="124"/>
      <c r="F95" s="94"/>
      <c r="G95" s="21"/>
      <c r="H95" s="102"/>
      <c r="I95" s="98"/>
      <c r="J95" s="93"/>
      <c r="K95" s="94"/>
    </row>
    <row r="96" spans="1:11" ht="13.5" thickBot="1" x14ac:dyDescent="0.25">
      <c r="A96" s="11" t="s">
        <v>79</v>
      </c>
      <c r="B96" s="20"/>
      <c r="C96" s="122">
        <v>593</v>
      </c>
      <c r="D96" s="150">
        <v>663</v>
      </c>
      <c r="E96" s="125">
        <f t="shared" si="4"/>
        <v>-1</v>
      </c>
      <c r="F96" s="96">
        <f t="shared" si="5"/>
        <v>-1</v>
      </c>
      <c r="G96" s="22"/>
      <c r="H96" s="102">
        <v>9821</v>
      </c>
      <c r="I96" s="103">
        <v>9778</v>
      </c>
      <c r="J96" s="95">
        <f t="shared" si="6"/>
        <v>-1</v>
      </c>
      <c r="K96" s="96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15" priority="5" operator="lessThan">
      <formula>0</formula>
    </cfRule>
    <cfRule type="cellIs" dxfId="14" priority="6" operator="greaterThan">
      <formula>0</formula>
    </cfRule>
    <cfRule type="cellIs" dxfId="13" priority="7" operator="greaterThan">
      <formula>0</formula>
    </cfRule>
    <cfRule type="cellIs" dxfId="12" priority="8" operator="lessThan">
      <formula>0</formula>
    </cfRule>
  </conditionalFormatting>
  <conditionalFormatting sqref="J5:K96">
    <cfRule type="cellIs" dxfId="11" priority="1" operator="lessThan">
      <formula>0</formula>
    </cfRule>
    <cfRule type="cellIs" dxfId="10" priority="2" operator="greaterThan">
      <formula>0</formula>
    </cfRule>
    <cfRule type="cellIs" dxfId="9" priority="3" operator="greaterThan">
      <formula>0</formula>
    </cfRule>
    <cfRule type="cellIs" dxfId="8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P7" sqref="P7"/>
    </sheetView>
  </sheetViews>
  <sheetFormatPr defaultColWidth="9" defaultRowHeight="12.75" x14ac:dyDescent="0.2"/>
  <cols>
    <col min="1" max="1" width="26.375" style="97" customWidth="1"/>
    <col min="2" max="2" width="4.375" style="97" bestFit="1" customWidth="1"/>
    <col min="3" max="6" width="6.625" style="97" bestFit="1" customWidth="1"/>
    <col min="7" max="7" width="4.375" style="97" bestFit="1" customWidth="1"/>
    <col min="8" max="9" width="8" style="97" bestFit="1" customWidth="1"/>
    <col min="10" max="11" width="6.625" style="97" bestFit="1" customWidth="1"/>
    <col min="12" max="16384" width="9" style="97"/>
  </cols>
  <sheetData>
    <row r="1" spans="1:11" x14ac:dyDescent="0.2">
      <c r="A1" s="9" t="s">
        <v>110</v>
      </c>
      <c r="B1" s="9"/>
      <c r="J1" s="2"/>
    </row>
    <row r="2" spans="1:11" ht="13.5" thickBot="1" x14ac:dyDescent="0.25">
      <c r="B2" s="99"/>
      <c r="C2" s="99"/>
      <c r="D2" s="99"/>
      <c r="G2" s="99"/>
      <c r="H2" s="99"/>
      <c r="I2" s="99"/>
    </row>
    <row r="3" spans="1:11" ht="13.5" thickBot="1" x14ac:dyDescent="0.25">
      <c r="A3" s="12"/>
      <c r="B3" s="179" t="s">
        <v>108</v>
      </c>
      <c r="C3" s="180"/>
      <c r="D3" s="181"/>
      <c r="E3" s="179" t="s">
        <v>0</v>
      </c>
      <c r="F3" s="181"/>
      <c r="G3" s="179" t="s">
        <v>109</v>
      </c>
      <c r="H3" s="180"/>
      <c r="I3" s="181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137">
        <v>2016</v>
      </c>
      <c r="H4" s="1">
        <v>2015</v>
      </c>
      <c r="I4" s="10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47">
        <v>215689</v>
      </c>
      <c r="D5" s="148">
        <v>218748</v>
      </c>
      <c r="E5" s="129">
        <f>B5/C5-1</f>
        <v>-1</v>
      </c>
      <c r="F5" s="115">
        <f>B5/D5-1</f>
        <v>-1</v>
      </c>
      <c r="G5" s="138"/>
      <c r="H5" s="152">
        <v>3108597</v>
      </c>
      <c r="I5" s="153">
        <v>3250714</v>
      </c>
      <c r="J5" s="129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21">
        <v>19395</v>
      </c>
      <c r="D6" s="149">
        <v>16082</v>
      </c>
      <c r="E6" s="124">
        <f t="shared" ref="E6:E69" si="0">B6/C6-1</f>
        <v>-1</v>
      </c>
      <c r="F6" s="116">
        <f t="shared" ref="F6:F69" si="1">B6/D6-1</f>
        <v>-1</v>
      </c>
      <c r="G6" s="19"/>
      <c r="H6" s="108">
        <v>251252</v>
      </c>
      <c r="I6" s="154">
        <v>238465</v>
      </c>
      <c r="J6" s="124">
        <f t="shared" ref="J6:J69" si="2">G6/H6-1</f>
        <v>-1</v>
      </c>
      <c r="K6" s="105">
        <f t="shared" ref="K6:K69" si="3">G6/I6-1</f>
        <v>-1</v>
      </c>
    </row>
    <row r="7" spans="1:11" x14ac:dyDescent="0.2">
      <c r="A7" s="8"/>
      <c r="B7" s="19"/>
      <c r="C7" s="121"/>
      <c r="D7" s="149"/>
      <c r="E7" s="124"/>
      <c r="F7" s="116"/>
      <c r="G7" s="19"/>
      <c r="H7" s="108"/>
      <c r="I7" s="154"/>
      <c r="J7" s="124"/>
      <c r="K7" s="105"/>
    </row>
    <row r="8" spans="1:11" x14ac:dyDescent="0.2">
      <c r="A8" s="8" t="s">
        <v>3</v>
      </c>
      <c r="B8" s="19">
        <f>SUM(B9:B19)</f>
        <v>0</v>
      </c>
      <c r="C8" s="121">
        <v>15347</v>
      </c>
      <c r="D8" s="149">
        <v>12223</v>
      </c>
      <c r="E8" s="124">
        <f t="shared" si="0"/>
        <v>-1</v>
      </c>
      <c r="F8" s="116">
        <f t="shared" si="1"/>
        <v>-1</v>
      </c>
      <c r="G8" s="19"/>
      <c r="H8" s="108">
        <v>181134</v>
      </c>
      <c r="I8" s="154">
        <v>176024</v>
      </c>
      <c r="J8" s="124">
        <f t="shared" si="2"/>
        <v>-1</v>
      </c>
      <c r="K8" s="105">
        <f t="shared" si="3"/>
        <v>-1</v>
      </c>
    </row>
    <row r="9" spans="1:11" x14ac:dyDescent="0.2">
      <c r="A9" s="8" t="s">
        <v>4</v>
      </c>
      <c r="B9" s="19"/>
      <c r="C9" s="121">
        <v>2132</v>
      </c>
      <c r="D9" s="149">
        <v>1407</v>
      </c>
      <c r="E9" s="124">
        <f t="shared" si="0"/>
        <v>-1</v>
      </c>
      <c r="F9" s="116">
        <f t="shared" si="1"/>
        <v>-1</v>
      </c>
      <c r="G9" s="19"/>
      <c r="H9" s="108">
        <v>39529</v>
      </c>
      <c r="I9" s="154">
        <v>34900</v>
      </c>
      <c r="J9" s="124">
        <f t="shared" si="2"/>
        <v>-1</v>
      </c>
      <c r="K9" s="105">
        <f t="shared" si="3"/>
        <v>-1</v>
      </c>
    </row>
    <row r="10" spans="1:11" x14ac:dyDescent="0.2">
      <c r="A10" s="8" t="s">
        <v>5</v>
      </c>
      <c r="B10" s="19"/>
      <c r="C10" s="121">
        <v>1439</v>
      </c>
      <c r="D10" s="149">
        <v>813</v>
      </c>
      <c r="E10" s="124">
        <f t="shared" si="0"/>
        <v>-1</v>
      </c>
      <c r="F10" s="116">
        <f t="shared" si="1"/>
        <v>-1</v>
      </c>
      <c r="G10" s="19"/>
      <c r="H10" s="108">
        <v>5538</v>
      </c>
      <c r="I10" s="154">
        <v>8673</v>
      </c>
      <c r="J10" s="124">
        <f t="shared" si="2"/>
        <v>-1</v>
      </c>
      <c r="K10" s="105">
        <f t="shared" si="3"/>
        <v>-1</v>
      </c>
    </row>
    <row r="11" spans="1:11" x14ac:dyDescent="0.2">
      <c r="A11" s="8" t="s">
        <v>6</v>
      </c>
      <c r="B11" s="19"/>
      <c r="C11" s="121">
        <v>2709</v>
      </c>
      <c r="D11" s="149">
        <v>2347</v>
      </c>
      <c r="E11" s="124">
        <f t="shared" si="0"/>
        <v>-1</v>
      </c>
      <c r="F11" s="116">
        <f t="shared" si="1"/>
        <v>-1</v>
      </c>
      <c r="G11" s="19"/>
      <c r="H11" s="108">
        <v>22031</v>
      </c>
      <c r="I11" s="154">
        <v>26683</v>
      </c>
      <c r="J11" s="124">
        <f t="shared" si="2"/>
        <v>-1</v>
      </c>
      <c r="K11" s="105">
        <f t="shared" si="3"/>
        <v>-1</v>
      </c>
    </row>
    <row r="12" spans="1:11" x14ac:dyDescent="0.2">
      <c r="A12" s="8" t="s">
        <v>86</v>
      </c>
      <c r="B12" s="19"/>
      <c r="C12" s="121">
        <v>400</v>
      </c>
      <c r="D12" s="149">
        <v>283</v>
      </c>
      <c r="E12" s="124">
        <f t="shared" si="0"/>
        <v>-1</v>
      </c>
      <c r="F12" s="116">
        <f t="shared" si="1"/>
        <v>-1</v>
      </c>
      <c r="G12" s="19"/>
      <c r="H12" s="108">
        <v>4451</v>
      </c>
      <c r="I12" s="154">
        <v>5641</v>
      </c>
      <c r="J12" s="124">
        <f t="shared" si="2"/>
        <v>-1</v>
      </c>
      <c r="K12" s="105">
        <f t="shared" si="3"/>
        <v>-1</v>
      </c>
    </row>
    <row r="13" spans="1:11" x14ac:dyDescent="0.2">
      <c r="A13" s="8" t="s">
        <v>8</v>
      </c>
      <c r="B13" s="19"/>
      <c r="C13" s="121">
        <v>3191</v>
      </c>
      <c r="D13" s="149">
        <v>2310</v>
      </c>
      <c r="E13" s="124">
        <f t="shared" si="0"/>
        <v>-1</v>
      </c>
      <c r="F13" s="116">
        <f t="shared" si="1"/>
        <v>-1</v>
      </c>
      <c r="G13" s="19"/>
      <c r="H13" s="108">
        <v>47367</v>
      </c>
      <c r="I13" s="154">
        <v>33021</v>
      </c>
      <c r="J13" s="124">
        <f t="shared" si="2"/>
        <v>-1</v>
      </c>
      <c r="K13" s="105">
        <f t="shared" si="3"/>
        <v>-1</v>
      </c>
    </row>
    <row r="14" spans="1:11" x14ac:dyDescent="0.2">
      <c r="A14" s="8" t="s">
        <v>9</v>
      </c>
      <c r="B14" s="19"/>
      <c r="C14" s="121">
        <v>858</v>
      </c>
      <c r="D14" s="149">
        <v>1122</v>
      </c>
      <c r="E14" s="124">
        <f t="shared" si="0"/>
        <v>-1</v>
      </c>
      <c r="F14" s="116">
        <f t="shared" si="1"/>
        <v>-1</v>
      </c>
      <c r="G14" s="19"/>
      <c r="H14" s="108">
        <v>10151</v>
      </c>
      <c r="I14" s="154">
        <v>13344</v>
      </c>
      <c r="J14" s="124">
        <f t="shared" si="2"/>
        <v>-1</v>
      </c>
      <c r="K14" s="105">
        <f t="shared" si="3"/>
        <v>-1</v>
      </c>
    </row>
    <row r="15" spans="1:11" x14ac:dyDescent="0.2">
      <c r="A15" s="8" t="s">
        <v>10</v>
      </c>
      <c r="B15" s="19"/>
      <c r="C15" s="121">
        <v>287</v>
      </c>
      <c r="D15" s="149">
        <v>336</v>
      </c>
      <c r="E15" s="124">
        <f t="shared" si="0"/>
        <v>-1</v>
      </c>
      <c r="F15" s="116">
        <f t="shared" si="1"/>
        <v>-1</v>
      </c>
      <c r="G15" s="19"/>
      <c r="H15" s="108">
        <v>6000</v>
      </c>
      <c r="I15" s="154">
        <v>6311</v>
      </c>
      <c r="J15" s="124">
        <f t="shared" si="2"/>
        <v>-1</v>
      </c>
      <c r="K15" s="105">
        <f t="shared" si="3"/>
        <v>-1</v>
      </c>
    </row>
    <row r="16" spans="1:11" x14ac:dyDescent="0.2">
      <c r="A16" s="8" t="s">
        <v>11</v>
      </c>
      <c r="B16" s="19"/>
      <c r="C16" s="121">
        <v>1086</v>
      </c>
      <c r="D16" s="149">
        <v>840</v>
      </c>
      <c r="E16" s="124">
        <f t="shared" si="0"/>
        <v>-1</v>
      </c>
      <c r="F16" s="116">
        <f t="shared" si="1"/>
        <v>-1</v>
      </c>
      <c r="G16" s="19"/>
      <c r="H16" s="108">
        <v>22630</v>
      </c>
      <c r="I16" s="154">
        <v>22688</v>
      </c>
      <c r="J16" s="124">
        <f t="shared" si="2"/>
        <v>-1</v>
      </c>
      <c r="K16" s="105">
        <f t="shared" si="3"/>
        <v>-1</v>
      </c>
    </row>
    <row r="17" spans="1:11" x14ac:dyDescent="0.2">
      <c r="A17" s="8" t="s">
        <v>12</v>
      </c>
      <c r="B17" s="19"/>
      <c r="C17" s="121">
        <v>2442</v>
      </c>
      <c r="D17" s="149">
        <v>2122</v>
      </c>
      <c r="E17" s="124">
        <f t="shared" si="0"/>
        <v>-1</v>
      </c>
      <c r="F17" s="116">
        <f t="shared" si="1"/>
        <v>-1</v>
      </c>
      <c r="G17" s="19"/>
      <c r="H17" s="108">
        <v>9820</v>
      </c>
      <c r="I17" s="154">
        <v>10473</v>
      </c>
      <c r="J17" s="124">
        <f t="shared" si="2"/>
        <v>-1</v>
      </c>
      <c r="K17" s="105">
        <f t="shared" si="3"/>
        <v>-1</v>
      </c>
    </row>
    <row r="18" spans="1:11" x14ac:dyDescent="0.2">
      <c r="A18" s="8" t="s">
        <v>13</v>
      </c>
      <c r="B18" s="19"/>
      <c r="C18" s="121">
        <v>110</v>
      </c>
      <c r="D18" s="149">
        <v>160</v>
      </c>
      <c r="E18" s="124">
        <f t="shared" si="0"/>
        <v>-1</v>
      </c>
      <c r="F18" s="116">
        <f t="shared" si="1"/>
        <v>-1</v>
      </c>
      <c r="G18" s="19"/>
      <c r="H18" s="108">
        <v>2302</v>
      </c>
      <c r="I18" s="154">
        <v>3134</v>
      </c>
      <c r="J18" s="124">
        <f t="shared" si="2"/>
        <v>-1</v>
      </c>
      <c r="K18" s="105">
        <f t="shared" si="3"/>
        <v>-1</v>
      </c>
    </row>
    <row r="19" spans="1:11" x14ac:dyDescent="0.2">
      <c r="A19" s="8" t="s">
        <v>14</v>
      </c>
      <c r="B19" s="19"/>
      <c r="C19" s="121">
        <v>693</v>
      </c>
      <c r="D19" s="149">
        <v>483</v>
      </c>
      <c r="E19" s="124">
        <f t="shared" si="0"/>
        <v>-1</v>
      </c>
      <c r="F19" s="116">
        <f t="shared" si="1"/>
        <v>-1</v>
      </c>
      <c r="G19" s="19"/>
      <c r="H19" s="108">
        <v>11260</v>
      </c>
      <c r="I19" s="154">
        <v>11156</v>
      </c>
      <c r="J19" s="124">
        <f t="shared" si="2"/>
        <v>-1</v>
      </c>
      <c r="K19" s="105">
        <f t="shared" si="3"/>
        <v>-1</v>
      </c>
    </row>
    <row r="20" spans="1:11" x14ac:dyDescent="0.2">
      <c r="A20" s="8"/>
      <c r="B20" s="19"/>
      <c r="C20" s="121"/>
      <c r="D20" s="149"/>
      <c r="E20" s="124"/>
      <c r="F20" s="116"/>
      <c r="G20" s="19"/>
      <c r="H20" s="108"/>
      <c r="I20" s="154"/>
      <c r="J20" s="124"/>
      <c r="K20" s="105"/>
    </row>
    <row r="21" spans="1:11" x14ac:dyDescent="0.2">
      <c r="A21" s="8" t="s">
        <v>15</v>
      </c>
      <c r="B21" s="19"/>
      <c r="C21" s="121">
        <v>4048</v>
      </c>
      <c r="D21" s="149">
        <v>3859</v>
      </c>
      <c r="E21" s="124">
        <f t="shared" si="0"/>
        <v>-1</v>
      </c>
      <c r="F21" s="116">
        <f t="shared" si="1"/>
        <v>-1</v>
      </c>
      <c r="G21" s="19"/>
      <c r="H21" s="108">
        <v>70118</v>
      </c>
      <c r="I21" s="154">
        <v>62441</v>
      </c>
      <c r="J21" s="124">
        <f t="shared" si="2"/>
        <v>-1</v>
      </c>
      <c r="K21" s="105">
        <f t="shared" si="3"/>
        <v>-1</v>
      </c>
    </row>
    <row r="22" spans="1:11" x14ac:dyDescent="0.2">
      <c r="A22" s="8" t="s">
        <v>16</v>
      </c>
      <c r="B22" s="19"/>
      <c r="C22" s="121">
        <v>339</v>
      </c>
      <c r="D22" s="149">
        <v>343</v>
      </c>
      <c r="E22" s="124">
        <f t="shared" si="0"/>
        <v>-1</v>
      </c>
      <c r="F22" s="116">
        <f t="shared" si="1"/>
        <v>-1</v>
      </c>
      <c r="G22" s="19"/>
      <c r="H22" s="108">
        <v>5877</v>
      </c>
      <c r="I22" s="154">
        <v>6990</v>
      </c>
      <c r="J22" s="124">
        <f t="shared" si="2"/>
        <v>-1</v>
      </c>
      <c r="K22" s="105">
        <f t="shared" si="3"/>
        <v>-1</v>
      </c>
    </row>
    <row r="23" spans="1:11" x14ac:dyDescent="0.2">
      <c r="A23" s="8" t="s">
        <v>17</v>
      </c>
      <c r="B23" s="19"/>
      <c r="C23" s="121">
        <v>1678</v>
      </c>
      <c r="D23" s="149">
        <v>1260</v>
      </c>
      <c r="E23" s="124">
        <f t="shared" si="0"/>
        <v>-1</v>
      </c>
      <c r="F23" s="116">
        <f t="shared" si="1"/>
        <v>-1</v>
      </c>
      <c r="G23" s="19"/>
      <c r="H23" s="108">
        <v>26719</v>
      </c>
      <c r="I23" s="154">
        <v>23138</v>
      </c>
      <c r="J23" s="124">
        <f t="shared" si="2"/>
        <v>-1</v>
      </c>
      <c r="K23" s="105">
        <f t="shared" si="3"/>
        <v>-1</v>
      </c>
    </row>
    <row r="24" spans="1:11" x14ac:dyDescent="0.2">
      <c r="A24" s="8" t="s">
        <v>18</v>
      </c>
      <c r="B24" s="19"/>
      <c r="C24" s="121">
        <v>941</v>
      </c>
      <c r="D24" s="149">
        <v>1258</v>
      </c>
      <c r="E24" s="124">
        <f t="shared" si="0"/>
        <v>-1</v>
      </c>
      <c r="F24" s="116">
        <f t="shared" si="1"/>
        <v>-1</v>
      </c>
      <c r="G24" s="19"/>
      <c r="H24" s="108">
        <v>21852</v>
      </c>
      <c r="I24" s="154">
        <v>17662</v>
      </c>
      <c r="J24" s="124">
        <f t="shared" si="2"/>
        <v>-1</v>
      </c>
      <c r="K24" s="105">
        <f t="shared" si="3"/>
        <v>-1</v>
      </c>
    </row>
    <row r="25" spans="1:11" x14ac:dyDescent="0.2">
      <c r="A25" s="8" t="s">
        <v>19</v>
      </c>
      <c r="B25" s="19"/>
      <c r="C25" s="121">
        <v>1090</v>
      </c>
      <c r="D25" s="149">
        <v>998</v>
      </c>
      <c r="E25" s="124">
        <f t="shared" si="0"/>
        <v>-1</v>
      </c>
      <c r="F25" s="116">
        <f t="shared" si="1"/>
        <v>-1</v>
      </c>
      <c r="G25" s="19"/>
      <c r="H25" s="108">
        <v>15661</v>
      </c>
      <c r="I25" s="154">
        <v>14651</v>
      </c>
      <c r="J25" s="124">
        <f t="shared" si="2"/>
        <v>-1</v>
      </c>
      <c r="K25" s="105">
        <f t="shared" si="3"/>
        <v>-1</v>
      </c>
    </row>
    <row r="26" spans="1:11" x14ac:dyDescent="0.2">
      <c r="A26" s="8"/>
      <c r="B26" s="19"/>
      <c r="C26" s="121"/>
      <c r="D26" s="149"/>
      <c r="E26" s="124"/>
      <c r="F26" s="116"/>
      <c r="G26" s="19"/>
      <c r="H26" s="108"/>
      <c r="I26" s="154"/>
      <c r="J26" s="124"/>
      <c r="K26" s="105"/>
    </row>
    <row r="27" spans="1:11" x14ac:dyDescent="0.2">
      <c r="A27" s="8" t="s">
        <v>20</v>
      </c>
      <c r="B27" s="19">
        <f>SUM(B28:B33)</f>
        <v>0</v>
      </c>
      <c r="C27" s="121">
        <v>7085</v>
      </c>
      <c r="D27" s="149">
        <v>11138</v>
      </c>
      <c r="E27" s="124">
        <f t="shared" si="0"/>
        <v>-1</v>
      </c>
      <c r="F27" s="116">
        <f t="shared" si="1"/>
        <v>-1</v>
      </c>
      <c r="G27" s="19"/>
      <c r="H27" s="108">
        <v>69990</v>
      </c>
      <c r="I27" s="154">
        <v>70250</v>
      </c>
      <c r="J27" s="124">
        <f t="shared" si="2"/>
        <v>-1</v>
      </c>
      <c r="K27" s="105">
        <f t="shared" si="3"/>
        <v>-1</v>
      </c>
    </row>
    <row r="28" spans="1:11" x14ac:dyDescent="0.2">
      <c r="A28" s="8" t="s">
        <v>21</v>
      </c>
      <c r="B28" s="19"/>
      <c r="C28" s="121">
        <v>2493</v>
      </c>
      <c r="D28" s="149">
        <v>2556</v>
      </c>
      <c r="E28" s="124">
        <f t="shared" si="0"/>
        <v>-1</v>
      </c>
      <c r="F28" s="116">
        <f t="shared" si="1"/>
        <v>-1</v>
      </c>
      <c r="G28" s="19"/>
      <c r="H28" s="108">
        <v>20956</v>
      </c>
      <c r="I28" s="154">
        <v>20452</v>
      </c>
      <c r="J28" s="124">
        <f t="shared" si="2"/>
        <v>-1</v>
      </c>
      <c r="K28" s="105">
        <f t="shared" si="3"/>
        <v>-1</v>
      </c>
    </row>
    <row r="29" spans="1:11" x14ac:dyDescent="0.2">
      <c r="A29" s="8" t="s">
        <v>22</v>
      </c>
      <c r="B29" s="19"/>
      <c r="C29" s="121">
        <v>114</v>
      </c>
      <c r="D29" s="149">
        <v>102</v>
      </c>
      <c r="E29" s="124">
        <f t="shared" si="0"/>
        <v>-1</v>
      </c>
      <c r="F29" s="116">
        <f t="shared" si="1"/>
        <v>-1</v>
      </c>
      <c r="G29" s="19"/>
      <c r="H29" s="108">
        <v>6188</v>
      </c>
      <c r="I29" s="154">
        <v>5302</v>
      </c>
      <c r="J29" s="124">
        <f t="shared" si="2"/>
        <v>-1</v>
      </c>
      <c r="K29" s="105">
        <f t="shared" si="3"/>
        <v>-1</v>
      </c>
    </row>
    <row r="30" spans="1:11" x14ac:dyDescent="0.2">
      <c r="A30" s="8" t="s">
        <v>23</v>
      </c>
      <c r="B30" s="19"/>
      <c r="C30" s="121">
        <v>233</v>
      </c>
      <c r="D30" s="149">
        <v>201</v>
      </c>
      <c r="E30" s="124">
        <f t="shared" si="0"/>
        <v>-1</v>
      </c>
      <c r="F30" s="116">
        <f t="shared" si="1"/>
        <v>-1</v>
      </c>
      <c r="G30" s="19"/>
      <c r="H30" s="108">
        <v>3210</v>
      </c>
      <c r="I30" s="154">
        <v>3300</v>
      </c>
      <c r="J30" s="124">
        <f t="shared" si="2"/>
        <v>-1</v>
      </c>
      <c r="K30" s="105">
        <f t="shared" si="3"/>
        <v>-1</v>
      </c>
    </row>
    <row r="31" spans="1:11" x14ac:dyDescent="0.2">
      <c r="A31" s="7" t="s">
        <v>24</v>
      </c>
      <c r="B31" s="19"/>
      <c r="C31" s="121">
        <v>2506</v>
      </c>
      <c r="D31" s="149">
        <v>6677</v>
      </c>
      <c r="E31" s="124">
        <f t="shared" si="0"/>
        <v>-1</v>
      </c>
      <c r="F31" s="116">
        <f t="shared" si="1"/>
        <v>-1</v>
      </c>
      <c r="G31" s="19"/>
      <c r="H31" s="108">
        <v>16359</v>
      </c>
      <c r="I31" s="154">
        <v>20551</v>
      </c>
      <c r="J31" s="124">
        <f t="shared" si="2"/>
        <v>-1</v>
      </c>
      <c r="K31" s="105">
        <f t="shared" si="3"/>
        <v>-1</v>
      </c>
    </row>
    <row r="32" spans="1:11" x14ac:dyDescent="0.2">
      <c r="A32" s="7" t="s">
        <v>25</v>
      </c>
      <c r="B32" s="19"/>
      <c r="C32" s="121">
        <v>209</v>
      </c>
      <c r="D32" s="149">
        <v>249</v>
      </c>
      <c r="E32" s="124">
        <f t="shared" si="0"/>
        <v>-1</v>
      </c>
      <c r="F32" s="116">
        <f t="shared" si="1"/>
        <v>-1</v>
      </c>
      <c r="G32" s="19"/>
      <c r="H32" s="108">
        <v>3456</v>
      </c>
      <c r="I32" s="154">
        <v>3563</v>
      </c>
      <c r="J32" s="124">
        <f t="shared" si="2"/>
        <v>-1</v>
      </c>
      <c r="K32" s="105">
        <f t="shared" si="3"/>
        <v>-1</v>
      </c>
    </row>
    <row r="33" spans="1:11" x14ac:dyDescent="0.2">
      <c r="A33" s="8" t="s">
        <v>19</v>
      </c>
      <c r="B33" s="19"/>
      <c r="C33" s="121">
        <v>1530</v>
      </c>
      <c r="D33" s="149">
        <v>1353</v>
      </c>
      <c r="E33" s="124">
        <f t="shared" si="0"/>
        <v>-1</v>
      </c>
      <c r="F33" s="116">
        <f t="shared" si="1"/>
        <v>-1</v>
      </c>
      <c r="G33" s="19"/>
      <c r="H33" s="108">
        <v>19821</v>
      </c>
      <c r="I33" s="154">
        <v>17082</v>
      </c>
      <c r="J33" s="124">
        <f t="shared" si="2"/>
        <v>-1</v>
      </c>
      <c r="K33" s="105">
        <f t="shared" si="3"/>
        <v>-1</v>
      </c>
    </row>
    <row r="34" spans="1:11" x14ac:dyDescent="0.2">
      <c r="A34" s="3"/>
      <c r="B34" s="19"/>
      <c r="C34" s="121"/>
      <c r="D34" s="149"/>
      <c r="E34" s="124"/>
      <c r="F34" s="116"/>
      <c r="G34" s="19"/>
      <c r="H34" s="108"/>
      <c r="I34" s="154"/>
      <c r="J34" s="124"/>
      <c r="K34" s="105"/>
    </row>
    <row r="35" spans="1:11" x14ac:dyDescent="0.2">
      <c r="A35" s="8" t="s">
        <v>26</v>
      </c>
      <c r="B35" s="19">
        <f>B36+SUM(B41:B51)+B53+SUM(B62:B65)+SUM(B67:B77)</f>
        <v>0</v>
      </c>
      <c r="C35" s="121">
        <v>122063</v>
      </c>
      <c r="D35" s="149">
        <v>124341</v>
      </c>
      <c r="E35" s="124">
        <f t="shared" si="0"/>
        <v>-1</v>
      </c>
      <c r="F35" s="116">
        <f t="shared" si="1"/>
        <v>-1</v>
      </c>
      <c r="G35" s="19"/>
      <c r="H35" s="108">
        <v>1906087</v>
      </c>
      <c r="I35" s="154">
        <v>2069310</v>
      </c>
      <c r="J35" s="124">
        <f t="shared" si="2"/>
        <v>-1</v>
      </c>
      <c r="K35" s="105">
        <f t="shared" si="3"/>
        <v>-1</v>
      </c>
    </row>
    <row r="36" spans="1:11" x14ac:dyDescent="0.2">
      <c r="A36" s="8" t="s">
        <v>27</v>
      </c>
      <c r="B36" s="19"/>
      <c r="C36" s="121">
        <v>4777</v>
      </c>
      <c r="D36" s="149">
        <v>3904</v>
      </c>
      <c r="E36" s="124">
        <f t="shared" si="0"/>
        <v>-1</v>
      </c>
      <c r="F36" s="116">
        <f t="shared" si="1"/>
        <v>-1</v>
      </c>
      <c r="G36" s="19"/>
      <c r="H36" s="108">
        <v>72063</v>
      </c>
      <c r="I36" s="154">
        <v>80406</v>
      </c>
      <c r="J36" s="124">
        <f t="shared" si="2"/>
        <v>-1</v>
      </c>
      <c r="K36" s="105">
        <f t="shared" si="3"/>
        <v>-1</v>
      </c>
    </row>
    <row r="37" spans="1:11" x14ac:dyDescent="0.2">
      <c r="A37" s="8" t="s">
        <v>28</v>
      </c>
      <c r="B37" s="19"/>
      <c r="C37" s="121">
        <v>1396</v>
      </c>
      <c r="D37" s="149">
        <v>572</v>
      </c>
      <c r="E37" s="124">
        <f t="shared" si="0"/>
        <v>-1</v>
      </c>
      <c r="F37" s="116">
        <f t="shared" si="1"/>
        <v>-1</v>
      </c>
      <c r="G37" s="19"/>
      <c r="H37" s="108">
        <v>12993</v>
      </c>
      <c r="I37" s="154">
        <v>16129.000000000002</v>
      </c>
      <c r="J37" s="124">
        <f t="shared" si="2"/>
        <v>-1</v>
      </c>
      <c r="K37" s="105">
        <f t="shared" si="3"/>
        <v>-1</v>
      </c>
    </row>
    <row r="38" spans="1:11" x14ac:dyDescent="0.2">
      <c r="A38" s="8" t="s">
        <v>29</v>
      </c>
      <c r="B38" s="19"/>
      <c r="C38" s="121">
        <v>1457</v>
      </c>
      <c r="D38" s="149">
        <v>1588</v>
      </c>
      <c r="E38" s="124">
        <f t="shared" si="0"/>
        <v>-1</v>
      </c>
      <c r="F38" s="116">
        <f t="shared" si="1"/>
        <v>-1</v>
      </c>
      <c r="G38" s="19"/>
      <c r="H38" s="108">
        <v>24435</v>
      </c>
      <c r="I38" s="154">
        <v>25719</v>
      </c>
      <c r="J38" s="124">
        <f t="shared" si="2"/>
        <v>-1</v>
      </c>
      <c r="K38" s="105">
        <f t="shared" si="3"/>
        <v>-1</v>
      </c>
    </row>
    <row r="39" spans="1:11" x14ac:dyDescent="0.2">
      <c r="A39" s="8" t="s">
        <v>30</v>
      </c>
      <c r="B39" s="19"/>
      <c r="C39" s="121">
        <v>573</v>
      </c>
      <c r="D39" s="149">
        <v>645</v>
      </c>
      <c r="E39" s="124">
        <f t="shared" si="0"/>
        <v>-1</v>
      </c>
      <c r="F39" s="116">
        <f t="shared" si="1"/>
        <v>-1</v>
      </c>
      <c r="G39" s="19"/>
      <c r="H39" s="108">
        <v>14244</v>
      </c>
      <c r="I39" s="154">
        <v>15362</v>
      </c>
      <c r="J39" s="124">
        <f t="shared" si="2"/>
        <v>-1</v>
      </c>
      <c r="K39" s="105">
        <f t="shared" si="3"/>
        <v>-1</v>
      </c>
    </row>
    <row r="40" spans="1:11" x14ac:dyDescent="0.2">
      <c r="A40" s="8" t="s">
        <v>31</v>
      </c>
      <c r="B40" s="19"/>
      <c r="C40" s="121">
        <v>1316</v>
      </c>
      <c r="D40" s="149">
        <v>1099</v>
      </c>
      <c r="E40" s="124">
        <f t="shared" si="0"/>
        <v>-1</v>
      </c>
      <c r="F40" s="116">
        <f t="shared" si="1"/>
        <v>-1</v>
      </c>
      <c r="G40" s="19"/>
      <c r="H40" s="108">
        <v>19947</v>
      </c>
      <c r="I40" s="154">
        <v>23196</v>
      </c>
      <c r="J40" s="124">
        <f t="shared" si="2"/>
        <v>-1</v>
      </c>
      <c r="K40" s="105">
        <f t="shared" si="3"/>
        <v>-1</v>
      </c>
    </row>
    <row r="41" spans="1:11" x14ac:dyDescent="0.2">
      <c r="A41" s="8" t="s">
        <v>32</v>
      </c>
      <c r="B41" s="19"/>
      <c r="C41" s="121">
        <v>13576</v>
      </c>
      <c r="D41" s="149">
        <v>12094</v>
      </c>
      <c r="E41" s="124">
        <f t="shared" si="0"/>
        <v>-1</v>
      </c>
      <c r="F41" s="116">
        <f t="shared" si="1"/>
        <v>-1</v>
      </c>
      <c r="G41" s="19"/>
      <c r="H41" s="108">
        <v>197859</v>
      </c>
      <c r="I41" s="154">
        <v>180111</v>
      </c>
      <c r="J41" s="124">
        <f t="shared" si="2"/>
        <v>-1</v>
      </c>
      <c r="K41" s="105">
        <f t="shared" si="3"/>
        <v>-1</v>
      </c>
    </row>
    <row r="42" spans="1:11" x14ac:dyDescent="0.2">
      <c r="A42" s="8" t="s">
        <v>33</v>
      </c>
      <c r="B42" s="19"/>
      <c r="C42" s="121">
        <v>578</v>
      </c>
      <c r="D42" s="149">
        <v>508</v>
      </c>
      <c r="E42" s="124">
        <f t="shared" si="0"/>
        <v>-1</v>
      </c>
      <c r="F42" s="116">
        <f t="shared" si="1"/>
        <v>-1</v>
      </c>
      <c r="G42" s="19"/>
      <c r="H42" s="108">
        <v>8884</v>
      </c>
      <c r="I42" s="154">
        <v>8636</v>
      </c>
      <c r="J42" s="124">
        <f t="shared" si="2"/>
        <v>-1</v>
      </c>
      <c r="K42" s="105">
        <f t="shared" si="3"/>
        <v>-1</v>
      </c>
    </row>
    <row r="43" spans="1:11" x14ac:dyDescent="0.2">
      <c r="A43" s="8" t="s">
        <v>34</v>
      </c>
      <c r="B43" s="19"/>
      <c r="C43" s="121">
        <v>3655</v>
      </c>
      <c r="D43" s="149">
        <v>3295</v>
      </c>
      <c r="E43" s="124">
        <f t="shared" si="0"/>
        <v>-1</v>
      </c>
      <c r="F43" s="116">
        <f t="shared" si="1"/>
        <v>-1</v>
      </c>
      <c r="G43" s="19"/>
      <c r="H43" s="108">
        <v>49321</v>
      </c>
      <c r="I43" s="154">
        <v>51781</v>
      </c>
      <c r="J43" s="124">
        <f t="shared" si="2"/>
        <v>-1</v>
      </c>
      <c r="K43" s="105">
        <f t="shared" si="3"/>
        <v>-1</v>
      </c>
    </row>
    <row r="44" spans="1:11" x14ac:dyDescent="0.2">
      <c r="A44" s="8" t="s">
        <v>35</v>
      </c>
      <c r="B44" s="19"/>
      <c r="C44" s="108">
        <v>2678</v>
      </c>
      <c r="D44" s="154">
        <v>2502</v>
      </c>
      <c r="E44" s="124">
        <f t="shared" si="0"/>
        <v>-1</v>
      </c>
      <c r="F44" s="116">
        <f t="shared" si="1"/>
        <v>-1</v>
      </c>
      <c r="G44" s="19"/>
      <c r="H44" s="108">
        <v>33811</v>
      </c>
      <c r="I44" s="154">
        <v>33873</v>
      </c>
      <c r="J44" s="124">
        <f t="shared" si="2"/>
        <v>-1</v>
      </c>
      <c r="K44" s="105">
        <f t="shared" si="3"/>
        <v>-1</v>
      </c>
    </row>
    <row r="45" spans="1:11" x14ac:dyDescent="0.2">
      <c r="A45" s="7" t="s">
        <v>36</v>
      </c>
      <c r="B45" s="19"/>
      <c r="C45" s="108">
        <v>23032</v>
      </c>
      <c r="D45" s="154">
        <v>23371</v>
      </c>
      <c r="E45" s="124">
        <f t="shared" si="0"/>
        <v>-1</v>
      </c>
      <c r="F45" s="116">
        <f t="shared" si="1"/>
        <v>-1</v>
      </c>
      <c r="G45" s="19"/>
      <c r="H45" s="108">
        <v>300096</v>
      </c>
      <c r="I45" s="154">
        <v>298601</v>
      </c>
      <c r="J45" s="124">
        <f t="shared" si="2"/>
        <v>-1</v>
      </c>
      <c r="K45" s="105">
        <f t="shared" si="3"/>
        <v>-1</v>
      </c>
    </row>
    <row r="46" spans="1:11" x14ac:dyDescent="0.2">
      <c r="A46" s="7" t="s">
        <v>37</v>
      </c>
      <c r="B46" s="19"/>
      <c r="C46" s="108">
        <v>8764</v>
      </c>
      <c r="D46" s="154">
        <v>9234</v>
      </c>
      <c r="E46" s="124">
        <f t="shared" si="0"/>
        <v>-1</v>
      </c>
      <c r="F46" s="116">
        <f t="shared" si="1"/>
        <v>-1</v>
      </c>
      <c r="G46" s="19"/>
      <c r="H46" s="108">
        <v>91174</v>
      </c>
      <c r="I46" s="154">
        <v>120108</v>
      </c>
      <c r="J46" s="124">
        <f t="shared" si="2"/>
        <v>-1</v>
      </c>
      <c r="K46" s="105">
        <f t="shared" si="3"/>
        <v>-1</v>
      </c>
    </row>
    <row r="47" spans="1:11" x14ac:dyDescent="0.2">
      <c r="A47" s="8" t="s">
        <v>38</v>
      </c>
      <c r="B47" s="19"/>
      <c r="C47" s="108">
        <v>3165</v>
      </c>
      <c r="D47" s="154">
        <v>2626</v>
      </c>
      <c r="E47" s="124">
        <f t="shared" si="0"/>
        <v>-1</v>
      </c>
      <c r="F47" s="116">
        <f t="shared" si="1"/>
        <v>-1</v>
      </c>
      <c r="G47" s="19"/>
      <c r="H47" s="108">
        <v>40598</v>
      </c>
      <c r="I47" s="154">
        <v>39852</v>
      </c>
      <c r="J47" s="124">
        <f t="shared" si="2"/>
        <v>-1</v>
      </c>
      <c r="K47" s="105">
        <f t="shared" si="3"/>
        <v>-1</v>
      </c>
    </row>
    <row r="48" spans="1:11" x14ac:dyDescent="0.2">
      <c r="A48" s="8" t="s">
        <v>39</v>
      </c>
      <c r="B48" s="19"/>
      <c r="C48" s="108">
        <v>12602</v>
      </c>
      <c r="D48" s="154">
        <v>9513</v>
      </c>
      <c r="E48" s="124">
        <f t="shared" si="0"/>
        <v>-1</v>
      </c>
      <c r="F48" s="116">
        <f t="shared" si="1"/>
        <v>-1</v>
      </c>
      <c r="G48" s="19"/>
      <c r="H48" s="108">
        <v>197719</v>
      </c>
      <c r="I48" s="154">
        <v>194141</v>
      </c>
      <c r="J48" s="124">
        <f t="shared" si="2"/>
        <v>-1</v>
      </c>
      <c r="K48" s="105">
        <f t="shared" si="3"/>
        <v>-1</v>
      </c>
    </row>
    <row r="49" spans="1:11" x14ac:dyDescent="0.2">
      <c r="A49" s="8" t="s">
        <v>40</v>
      </c>
      <c r="B49" s="19"/>
      <c r="C49" s="108">
        <v>1907</v>
      </c>
      <c r="D49" s="154">
        <v>1950</v>
      </c>
      <c r="E49" s="124">
        <f t="shared" si="0"/>
        <v>-1</v>
      </c>
      <c r="F49" s="116">
        <f t="shared" si="1"/>
        <v>-1</v>
      </c>
      <c r="G49" s="19"/>
      <c r="H49" s="108">
        <v>25748</v>
      </c>
      <c r="I49" s="154">
        <v>30798</v>
      </c>
      <c r="J49" s="124">
        <f t="shared" si="2"/>
        <v>-1</v>
      </c>
      <c r="K49" s="105">
        <f t="shared" si="3"/>
        <v>-1</v>
      </c>
    </row>
    <row r="50" spans="1:11" x14ac:dyDescent="0.2">
      <c r="A50" s="7" t="s">
        <v>41</v>
      </c>
      <c r="B50" s="19"/>
      <c r="C50" s="108">
        <v>3112</v>
      </c>
      <c r="D50" s="154">
        <v>3294</v>
      </c>
      <c r="E50" s="124">
        <f t="shared" si="0"/>
        <v>-1</v>
      </c>
      <c r="F50" s="116">
        <f t="shared" si="1"/>
        <v>-1</v>
      </c>
      <c r="G50" s="19"/>
      <c r="H50" s="108">
        <v>43534</v>
      </c>
      <c r="I50" s="154">
        <v>47259</v>
      </c>
      <c r="J50" s="124">
        <f t="shared" si="2"/>
        <v>-1</v>
      </c>
      <c r="K50" s="105">
        <f t="shared" si="3"/>
        <v>-1</v>
      </c>
    </row>
    <row r="51" spans="1:11" x14ac:dyDescent="0.2">
      <c r="A51" s="8" t="s">
        <v>42</v>
      </c>
      <c r="B51" s="19"/>
      <c r="C51" s="108">
        <v>331</v>
      </c>
      <c r="D51" s="154">
        <v>422</v>
      </c>
      <c r="E51" s="124">
        <f t="shared" si="0"/>
        <v>-1</v>
      </c>
      <c r="F51" s="116">
        <f t="shared" si="1"/>
        <v>-1</v>
      </c>
      <c r="G51" s="19"/>
      <c r="H51" s="108">
        <v>8695</v>
      </c>
      <c r="I51" s="154">
        <v>7926</v>
      </c>
      <c r="J51" s="124">
        <f t="shared" si="2"/>
        <v>-1</v>
      </c>
      <c r="K51" s="105">
        <f t="shared" si="3"/>
        <v>-1</v>
      </c>
    </row>
    <row r="52" spans="1:11" x14ac:dyDescent="0.2">
      <c r="A52" s="8"/>
      <c r="B52" s="19"/>
      <c r="C52" s="108"/>
      <c r="D52" s="154"/>
      <c r="E52" s="124"/>
      <c r="F52" s="116"/>
      <c r="G52" s="19"/>
      <c r="H52" s="108"/>
      <c r="I52" s="154"/>
      <c r="J52" s="124"/>
      <c r="K52" s="105"/>
    </row>
    <row r="53" spans="1:11" x14ac:dyDescent="0.2">
      <c r="A53" s="8" t="s">
        <v>43</v>
      </c>
      <c r="B53" s="19">
        <f>SUM(B54:B60)</f>
        <v>0</v>
      </c>
      <c r="C53" s="108">
        <v>30983</v>
      </c>
      <c r="D53" s="154">
        <v>40548</v>
      </c>
      <c r="E53" s="124">
        <f t="shared" si="0"/>
        <v>-1</v>
      </c>
      <c r="F53" s="116">
        <f t="shared" si="1"/>
        <v>-1</v>
      </c>
      <c r="G53" s="19"/>
      <c r="H53" s="108">
        <v>608741</v>
      </c>
      <c r="I53" s="154">
        <v>733719</v>
      </c>
      <c r="J53" s="124">
        <f t="shared" si="2"/>
        <v>-1</v>
      </c>
      <c r="K53" s="105">
        <f t="shared" si="3"/>
        <v>-1</v>
      </c>
    </row>
    <row r="54" spans="1:11" x14ac:dyDescent="0.2">
      <c r="A54" s="8" t="s">
        <v>44</v>
      </c>
      <c r="B54" s="19"/>
      <c r="C54" s="108">
        <v>18700</v>
      </c>
      <c r="D54" s="154">
        <v>27693</v>
      </c>
      <c r="E54" s="124">
        <f t="shared" si="0"/>
        <v>-1</v>
      </c>
      <c r="F54" s="116">
        <f t="shared" si="1"/>
        <v>-1</v>
      </c>
      <c r="G54" s="19"/>
      <c r="H54" s="108">
        <v>414617</v>
      </c>
      <c r="I54" s="154">
        <v>555878</v>
      </c>
      <c r="J54" s="124">
        <f t="shared" si="2"/>
        <v>-1</v>
      </c>
      <c r="K54" s="105">
        <f t="shared" si="3"/>
        <v>-1</v>
      </c>
    </row>
    <row r="55" spans="1:11" x14ac:dyDescent="0.2">
      <c r="A55" s="8" t="s">
        <v>45</v>
      </c>
      <c r="B55" s="19"/>
      <c r="C55" s="108">
        <v>9926</v>
      </c>
      <c r="D55" s="154">
        <v>9883</v>
      </c>
      <c r="E55" s="124">
        <f t="shared" si="0"/>
        <v>-1</v>
      </c>
      <c r="F55" s="116">
        <f t="shared" si="1"/>
        <v>-1</v>
      </c>
      <c r="G55" s="19"/>
      <c r="H55" s="108">
        <v>138018</v>
      </c>
      <c r="I55" s="154">
        <v>132416</v>
      </c>
      <c r="J55" s="124">
        <f t="shared" si="2"/>
        <v>-1</v>
      </c>
      <c r="K55" s="105">
        <f t="shared" si="3"/>
        <v>-1</v>
      </c>
    </row>
    <row r="56" spans="1:11" x14ac:dyDescent="0.2">
      <c r="A56" s="8" t="s">
        <v>46</v>
      </c>
      <c r="B56" s="19"/>
      <c r="C56" s="108">
        <v>1305</v>
      </c>
      <c r="D56" s="154">
        <v>1471</v>
      </c>
      <c r="E56" s="124">
        <f t="shared" si="0"/>
        <v>-1</v>
      </c>
      <c r="F56" s="116">
        <f t="shared" si="1"/>
        <v>-1</v>
      </c>
      <c r="G56" s="19"/>
      <c r="H56" s="108">
        <v>24377</v>
      </c>
      <c r="I56" s="154">
        <v>22242</v>
      </c>
      <c r="J56" s="124">
        <f t="shared" si="2"/>
        <v>-1</v>
      </c>
      <c r="K56" s="105">
        <f t="shared" si="3"/>
        <v>-1</v>
      </c>
    </row>
    <row r="57" spans="1:11" x14ac:dyDescent="0.2">
      <c r="A57" s="8" t="s">
        <v>47</v>
      </c>
      <c r="B57" s="19"/>
      <c r="C57" s="108">
        <v>534</v>
      </c>
      <c r="D57" s="154">
        <v>455</v>
      </c>
      <c r="E57" s="124">
        <f t="shared" si="0"/>
        <v>-1</v>
      </c>
      <c r="F57" s="116">
        <f t="shared" si="1"/>
        <v>-1</v>
      </c>
      <c r="G57" s="19"/>
      <c r="H57" s="108">
        <v>8152</v>
      </c>
      <c r="I57" s="154">
        <v>3900</v>
      </c>
      <c r="J57" s="124">
        <f t="shared" si="2"/>
        <v>-1</v>
      </c>
      <c r="K57" s="105">
        <f t="shared" si="3"/>
        <v>-1</v>
      </c>
    </row>
    <row r="58" spans="1:11" x14ac:dyDescent="0.2">
      <c r="A58" s="8" t="s">
        <v>48</v>
      </c>
      <c r="B58" s="19"/>
      <c r="C58" s="108">
        <v>180</v>
      </c>
      <c r="D58" s="154">
        <v>236</v>
      </c>
      <c r="E58" s="124">
        <f t="shared" si="0"/>
        <v>-1</v>
      </c>
      <c r="F58" s="116">
        <f t="shared" si="1"/>
        <v>-1</v>
      </c>
      <c r="G58" s="19"/>
      <c r="H58" s="108">
        <v>3635</v>
      </c>
      <c r="I58" s="154">
        <v>3852</v>
      </c>
      <c r="J58" s="124">
        <f t="shared" si="2"/>
        <v>-1</v>
      </c>
      <c r="K58" s="105">
        <f t="shared" si="3"/>
        <v>-1</v>
      </c>
    </row>
    <row r="59" spans="1:11" x14ac:dyDescent="0.2">
      <c r="A59" s="8" t="s">
        <v>87</v>
      </c>
      <c r="B59" s="19"/>
      <c r="C59" s="108">
        <v>297</v>
      </c>
      <c r="D59" s="154">
        <v>706</v>
      </c>
      <c r="E59" s="124">
        <f t="shared" si="0"/>
        <v>-1</v>
      </c>
      <c r="F59" s="116">
        <f t="shared" si="1"/>
        <v>-1</v>
      </c>
      <c r="G59" s="19"/>
      <c r="H59" s="108">
        <v>17979</v>
      </c>
      <c r="I59" s="154">
        <v>13601</v>
      </c>
      <c r="J59" s="124">
        <f t="shared" si="2"/>
        <v>-1</v>
      </c>
      <c r="K59" s="105">
        <f t="shared" si="3"/>
        <v>-1</v>
      </c>
    </row>
    <row r="60" spans="1:11" x14ac:dyDescent="0.2">
      <c r="A60" s="8" t="s">
        <v>49</v>
      </c>
      <c r="B60" s="19"/>
      <c r="C60" s="108">
        <v>41</v>
      </c>
      <c r="D60" s="154">
        <v>104</v>
      </c>
      <c r="E60" s="124">
        <f t="shared" si="0"/>
        <v>-1</v>
      </c>
      <c r="F60" s="116">
        <f t="shared" si="1"/>
        <v>-1</v>
      </c>
      <c r="G60" s="19"/>
      <c r="H60" s="108">
        <v>1963</v>
      </c>
      <c r="I60" s="154">
        <v>1830</v>
      </c>
      <c r="J60" s="124">
        <f t="shared" si="2"/>
        <v>-1</v>
      </c>
      <c r="K60" s="105">
        <f t="shared" si="3"/>
        <v>-1</v>
      </c>
    </row>
    <row r="61" spans="1:11" x14ac:dyDescent="0.2">
      <c r="A61" s="3"/>
      <c r="B61" s="19"/>
      <c r="C61" s="108"/>
      <c r="D61" s="154"/>
      <c r="E61" s="124"/>
      <c r="F61" s="116"/>
      <c r="G61" s="19"/>
      <c r="H61" s="108"/>
      <c r="I61" s="154"/>
      <c r="J61" s="124"/>
      <c r="K61" s="105"/>
    </row>
    <row r="62" spans="1:11" x14ac:dyDescent="0.2">
      <c r="A62" s="8" t="s">
        <v>50</v>
      </c>
      <c r="B62" s="19"/>
      <c r="C62" s="108">
        <v>870</v>
      </c>
      <c r="D62" s="154">
        <v>739</v>
      </c>
      <c r="E62" s="124">
        <f t="shared" si="0"/>
        <v>-1</v>
      </c>
      <c r="F62" s="116">
        <f t="shared" si="1"/>
        <v>-1</v>
      </c>
      <c r="G62" s="19"/>
      <c r="H62" s="108">
        <v>11134</v>
      </c>
      <c r="I62" s="154">
        <v>9323</v>
      </c>
      <c r="J62" s="124">
        <f t="shared" si="2"/>
        <v>-1</v>
      </c>
      <c r="K62" s="105">
        <f t="shared" si="3"/>
        <v>-1</v>
      </c>
    </row>
    <row r="63" spans="1:11" x14ac:dyDescent="0.2">
      <c r="A63" s="8" t="s">
        <v>51</v>
      </c>
      <c r="B63" s="19"/>
      <c r="C63" s="108">
        <v>241</v>
      </c>
      <c r="D63" s="154">
        <v>142</v>
      </c>
      <c r="E63" s="124">
        <f t="shared" si="0"/>
        <v>-1</v>
      </c>
      <c r="F63" s="116">
        <f t="shared" si="1"/>
        <v>-1</v>
      </c>
      <c r="G63" s="19"/>
      <c r="H63" s="108">
        <v>3157</v>
      </c>
      <c r="I63" s="154">
        <v>3614</v>
      </c>
      <c r="J63" s="124">
        <f t="shared" si="2"/>
        <v>-1</v>
      </c>
      <c r="K63" s="105">
        <f t="shared" si="3"/>
        <v>-1</v>
      </c>
    </row>
    <row r="64" spans="1:11" x14ac:dyDescent="0.2">
      <c r="A64" s="8" t="s">
        <v>52</v>
      </c>
      <c r="B64" s="19"/>
      <c r="C64" s="108">
        <v>1407</v>
      </c>
      <c r="D64" s="154">
        <v>727</v>
      </c>
      <c r="E64" s="124">
        <f t="shared" si="0"/>
        <v>-1</v>
      </c>
      <c r="F64" s="116">
        <f t="shared" si="1"/>
        <v>-1</v>
      </c>
      <c r="G64" s="19"/>
      <c r="H64" s="108">
        <v>12140</v>
      </c>
      <c r="I64" s="154">
        <v>11186</v>
      </c>
      <c r="J64" s="124">
        <f t="shared" si="2"/>
        <v>-1</v>
      </c>
      <c r="K64" s="105">
        <f t="shared" si="3"/>
        <v>-1</v>
      </c>
    </row>
    <row r="65" spans="1:11" x14ac:dyDescent="0.2">
      <c r="A65" s="8" t="s">
        <v>53</v>
      </c>
      <c r="B65" s="19"/>
      <c r="C65" s="108">
        <v>626</v>
      </c>
      <c r="D65" s="154">
        <v>479</v>
      </c>
      <c r="E65" s="124">
        <f t="shared" si="0"/>
        <v>-1</v>
      </c>
      <c r="F65" s="116">
        <f t="shared" si="1"/>
        <v>-1</v>
      </c>
      <c r="G65" s="19"/>
      <c r="H65" s="108">
        <v>6565</v>
      </c>
      <c r="I65" s="154">
        <v>6154</v>
      </c>
      <c r="J65" s="124">
        <f t="shared" si="2"/>
        <v>-1</v>
      </c>
      <c r="K65" s="105">
        <f t="shared" si="3"/>
        <v>-1</v>
      </c>
    </row>
    <row r="66" spans="1:11" x14ac:dyDescent="0.2">
      <c r="A66" s="3"/>
      <c r="B66" s="19"/>
      <c r="C66" s="108"/>
      <c r="D66" s="154"/>
      <c r="E66" s="124"/>
      <c r="F66" s="116"/>
      <c r="G66" s="19"/>
      <c r="H66" s="108"/>
      <c r="I66" s="154"/>
      <c r="J66" s="124"/>
      <c r="K66" s="105"/>
    </row>
    <row r="67" spans="1:11" x14ac:dyDescent="0.2">
      <c r="A67" s="8" t="s">
        <v>54</v>
      </c>
      <c r="B67" s="19"/>
      <c r="C67" s="108">
        <v>3130</v>
      </c>
      <c r="D67" s="154">
        <v>2612</v>
      </c>
      <c r="E67" s="124">
        <f t="shared" si="0"/>
        <v>-1</v>
      </c>
      <c r="F67" s="116">
        <f t="shared" si="1"/>
        <v>-1</v>
      </c>
      <c r="G67" s="19"/>
      <c r="H67" s="108">
        <v>66243</v>
      </c>
      <c r="I67" s="154">
        <v>77158</v>
      </c>
      <c r="J67" s="124">
        <f t="shared" si="2"/>
        <v>-1</v>
      </c>
      <c r="K67" s="105">
        <f t="shared" si="3"/>
        <v>-1</v>
      </c>
    </row>
    <row r="68" spans="1:11" x14ac:dyDescent="0.2">
      <c r="A68" s="8" t="s">
        <v>55</v>
      </c>
      <c r="B68" s="19"/>
      <c r="C68" s="108">
        <v>1449</v>
      </c>
      <c r="D68" s="154">
        <v>1068</v>
      </c>
      <c r="E68" s="124">
        <f t="shared" si="0"/>
        <v>-1</v>
      </c>
      <c r="F68" s="116">
        <f t="shared" si="1"/>
        <v>-1</v>
      </c>
      <c r="G68" s="19"/>
      <c r="H68" s="108">
        <v>17392</v>
      </c>
      <c r="I68" s="154">
        <v>17199</v>
      </c>
      <c r="J68" s="124">
        <f t="shared" si="2"/>
        <v>-1</v>
      </c>
      <c r="K68" s="105">
        <f t="shared" si="3"/>
        <v>-1</v>
      </c>
    </row>
    <row r="69" spans="1:11" x14ac:dyDescent="0.2">
      <c r="A69" s="8" t="s">
        <v>56</v>
      </c>
      <c r="B69" s="19"/>
      <c r="C69" s="108">
        <v>270</v>
      </c>
      <c r="D69" s="154">
        <v>295</v>
      </c>
      <c r="E69" s="124">
        <f t="shared" si="0"/>
        <v>-1</v>
      </c>
      <c r="F69" s="116">
        <f t="shared" si="1"/>
        <v>-1</v>
      </c>
      <c r="G69" s="19"/>
      <c r="H69" s="108">
        <v>3574</v>
      </c>
      <c r="I69" s="154">
        <v>5196</v>
      </c>
      <c r="J69" s="124">
        <f t="shared" si="2"/>
        <v>-1</v>
      </c>
      <c r="K69" s="105">
        <f t="shared" si="3"/>
        <v>-1</v>
      </c>
    </row>
    <row r="70" spans="1:11" x14ac:dyDescent="0.2">
      <c r="A70" s="8" t="s">
        <v>88</v>
      </c>
      <c r="B70" s="19"/>
      <c r="C70" s="108">
        <v>246</v>
      </c>
      <c r="D70" s="154">
        <v>123</v>
      </c>
      <c r="E70" s="124">
        <f t="shared" ref="E70:E96" si="4">B70/C70-1</f>
        <v>-1</v>
      </c>
      <c r="F70" s="116">
        <f t="shared" ref="F70:F96" si="5">B70/D70-1</f>
        <v>-1</v>
      </c>
      <c r="G70" s="19"/>
      <c r="H70" s="108">
        <v>5235</v>
      </c>
      <c r="I70" s="154">
        <v>5466</v>
      </c>
      <c r="J70" s="124">
        <f t="shared" ref="J70:J96" si="6">G70/H70-1</f>
        <v>-1</v>
      </c>
      <c r="K70" s="105">
        <f t="shared" ref="K70:K96" si="7">G70/I70-1</f>
        <v>-1</v>
      </c>
    </row>
    <row r="71" spans="1:11" x14ac:dyDescent="0.2">
      <c r="A71" s="8" t="s">
        <v>89</v>
      </c>
      <c r="B71" s="19"/>
      <c r="C71" s="108">
        <v>139</v>
      </c>
      <c r="D71" s="154">
        <v>359</v>
      </c>
      <c r="E71" s="124">
        <f t="shared" si="4"/>
        <v>-1</v>
      </c>
      <c r="F71" s="116">
        <f t="shared" si="5"/>
        <v>-1</v>
      </c>
      <c r="G71" s="19"/>
      <c r="H71" s="108">
        <v>2208</v>
      </c>
      <c r="I71" s="154">
        <v>2472</v>
      </c>
      <c r="J71" s="124">
        <f t="shared" si="6"/>
        <v>-1</v>
      </c>
      <c r="K71" s="105">
        <f t="shared" si="7"/>
        <v>-1</v>
      </c>
    </row>
    <row r="72" spans="1:11" x14ac:dyDescent="0.2">
      <c r="A72" s="8" t="s">
        <v>59</v>
      </c>
      <c r="B72" s="19"/>
      <c r="C72" s="108">
        <v>1749</v>
      </c>
      <c r="D72" s="154">
        <v>1686</v>
      </c>
      <c r="E72" s="124">
        <f t="shared" si="4"/>
        <v>-1</v>
      </c>
      <c r="F72" s="116">
        <f t="shared" si="5"/>
        <v>-1</v>
      </c>
      <c r="G72" s="19"/>
      <c r="H72" s="108">
        <v>45086</v>
      </c>
      <c r="I72" s="154">
        <v>44693</v>
      </c>
      <c r="J72" s="124">
        <f t="shared" si="6"/>
        <v>-1</v>
      </c>
      <c r="K72" s="105">
        <f t="shared" si="7"/>
        <v>-1</v>
      </c>
    </row>
    <row r="73" spans="1:11" x14ac:dyDescent="0.2">
      <c r="A73" s="8" t="s">
        <v>60</v>
      </c>
      <c r="B73" s="19"/>
      <c r="C73" s="108">
        <v>579</v>
      </c>
      <c r="D73" s="154">
        <v>762</v>
      </c>
      <c r="E73" s="124">
        <f t="shared" si="4"/>
        <v>-1</v>
      </c>
      <c r="F73" s="116">
        <f t="shared" si="5"/>
        <v>-1</v>
      </c>
      <c r="G73" s="19"/>
      <c r="H73" s="108">
        <v>9664</v>
      </c>
      <c r="I73" s="154">
        <v>9344</v>
      </c>
      <c r="J73" s="124">
        <f t="shared" si="6"/>
        <v>-1</v>
      </c>
      <c r="K73" s="105">
        <f t="shared" si="7"/>
        <v>-1</v>
      </c>
    </row>
    <row r="74" spans="1:11" x14ac:dyDescent="0.2">
      <c r="A74" s="8" t="s">
        <v>61</v>
      </c>
      <c r="B74" s="19"/>
      <c r="C74" s="108">
        <v>674</v>
      </c>
      <c r="D74" s="154">
        <v>666</v>
      </c>
      <c r="E74" s="124">
        <f t="shared" si="4"/>
        <v>-1</v>
      </c>
      <c r="F74" s="116">
        <f t="shared" si="5"/>
        <v>-1</v>
      </c>
      <c r="G74" s="19"/>
      <c r="H74" s="108">
        <v>15341</v>
      </c>
      <c r="I74" s="154">
        <v>17794</v>
      </c>
      <c r="J74" s="124">
        <f t="shared" si="6"/>
        <v>-1</v>
      </c>
      <c r="K74" s="105">
        <f t="shared" si="7"/>
        <v>-1</v>
      </c>
    </row>
    <row r="75" spans="1:11" x14ac:dyDescent="0.2">
      <c r="A75" s="8" t="s">
        <v>62</v>
      </c>
      <c r="B75" s="19"/>
      <c r="C75" s="108">
        <v>295</v>
      </c>
      <c r="D75" s="154">
        <v>351</v>
      </c>
      <c r="E75" s="124">
        <f t="shared" si="4"/>
        <v>-1</v>
      </c>
      <c r="F75" s="116">
        <f t="shared" si="5"/>
        <v>-1</v>
      </c>
      <c r="G75" s="19"/>
      <c r="H75" s="108">
        <v>9015</v>
      </c>
      <c r="I75" s="154">
        <v>10648</v>
      </c>
      <c r="J75" s="124">
        <f t="shared" si="6"/>
        <v>-1</v>
      </c>
      <c r="K75" s="105">
        <f t="shared" si="7"/>
        <v>-1</v>
      </c>
    </row>
    <row r="76" spans="1:11" x14ac:dyDescent="0.2">
      <c r="A76" s="8" t="s">
        <v>63</v>
      </c>
      <c r="B76" s="19"/>
      <c r="C76" s="108">
        <v>871</v>
      </c>
      <c r="D76" s="154">
        <v>795</v>
      </c>
      <c r="E76" s="124">
        <f t="shared" si="4"/>
        <v>-1</v>
      </c>
      <c r="F76" s="116">
        <f t="shared" si="5"/>
        <v>-1</v>
      </c>
      <c r="G76" s="19"/>
      <c r="H76" s="108">
        <v>16370</v>
      </c>
      <c r="I76" s="154">
        <v>16816</v>
      </c>
      <c r="J76" s="124">
        <f t="shared" si="6"/>
        <v>-1</v>
      </c>
      <c r="K76" s="105">
        <f t="shared" si="7"/>
        <v>-1</v>
      </c>
    </row>
    <row r="77" spans="1:11" x14ac:dyDescent="0.2">
      <c r="A77" s="8" t="s">
        <v>64</v>
      </c>
      <c r="B77" s="19"/>
      <c r="C77" s="108">
        <v>357</v>
      </c>
      <c r="D77" s="154">
        <v>276</v>
      </c>
      <c r="E77" s="124">
        <f t="shared" si="4"/>
        <v>-1</v>
      </c>
      <c r="F77" s="116">
        <f t="shared" si="5"/>
        <v>-1</v>
      </c>
      <c r="G77" s="19"/>
      <c r="H77" s="108">
        <v>4749</v>
      </c>
      <c r="I77" s="154">
        <v>5036</v>
      </c>
      <c r="J77" s="124">
        <f t="shared" si="6"/>
        <v>-1</v>
      </c>
      <c r="K77" s="105">
        <f t="shared" si="7"/>
        <v>-1</v>
      </c>
    </row>
    <row r="78" spans="1:11" x14ac:dyDescent="0.2">
      <c r="A78" s="8"/>
      <c r="B78" s="19"/>
      <c r="C78" s="108"/>
      <c r="D78" s="154"/>
      <c r="E78" s="124"/>
      <c r="F78" s="116"/>
      <c r="G78" s="19"/>
      <c r="H78" s="108"/>
      <c r="I78" s="154"/>
      <c r="J78" s="124"/>
      <c r="K78" s="105"/>
    </row>
    <row r="79" spans="1:11" x14ac:dyDescent="0.2">
      <c r="A79" s="8" t="s">
        <v>65</v>
      </c>
      <c r="B79" s="19">
        <f>SUM(B80:B83)</f>
        <v>0</v>
      </c>
      <c r="C79" s="108">
        <v>63415</v>
      </c>
      <c r="D79" s="154">
        <v>62988</v>
      </c>
      <c r="E79" s="124">
        <f t="shared" si="4"/>
        <v>-1</v>
      </c>
      <c r="F79" s="116">
        <f t="shared" si="5"/>
        <v>-1</v>
      </c>
      <c r="G79" s="19"/>
      <c r="H79" s="108">
        <v>834677</v>
      </c>
      <c r="I79" s="154">
        <v>823064</v>
      </c>
      <c r="J79" s="124">
        <f t="shared" si="6"/>
        <v>-1</v>
      </c>
      <c r="K79" s="105">
        <f t="shared" si="7"/>
        <v>-1</v>
      </c>
    </row>
    <row r="80" spans="1:11" x14ac:dyDescent="0.2">
      <c r="A80" s="8" t="s">
        <v>66</v>
      </c>
      <c r="B80" s="19"/>
      <c r="C80" s="108">
        <v>50846</v>
      </c>
      <c r="D80" s="154">
        <v>49521</v>
      </c>
      <c r="E80" s="124">
        <f t="shared" si="4"/>
        <v>-1</v>
      </c>
      <c r="F80" s="116">
        <f t="shared" si="5"/>
        <v>-1</v>
      </c>
      <c r="G80" s="19"/>
      <c r="H80" s="108">
        <v>637287</v>
      </c>
      <c r="I80" s="154">
        <v>622103</v>
      </c>
      <c r="J80" s="124">
        <f t="shared" si="6"/>
        <v>-1</v>
      </c>
      <c r="K80" s="105">
        <f t="shared" si="7"/>
        <v>-1</v>
      </c>
    </row>
    <row r="81" spans="1:11" x14ac:dyDescent="0.2">
      <c r="A81" s="8" t="s">
        <v>67</v>
      </c>
      <c r="B81" s="19"/>
      <c r="C81" s="108">
        <v>4287</v>
      </c>
      <c r="D81" s="154">
        <v>4707</v>
      </c>
      <c r="E81" s="124">
        <f t="shared" si="4"/>
        <v>-1</v>
      </c>
      <c r="F81" s="116">
        <f t="shared" si="5"/>
        <v>-1</v>
      </c>
      <c r="G81" s="19"/>
      <c r="H81" s="108">
        <v>66687</v>
      </c>
      <c r="I81" s="154">
        <v>66178</v>
      </c>
      <c r="J81" s="124">
        <f t="shared" si="6"/>
        <v>-1</v>
      </c>
      <c r="K81" s="105">
        <f t="shared" si="7"/>
        <v>-1</v>
      </c>
    </row>
    <row r="82" spans="1:11" x14ac:dyDescent="0.2">
      <c r="A82" s="8" t="s">
        <v>68</v>
      </c>
      <c r="B82" s="19"/>
      <c r="C82" s="108">
        <v>1413</v>
      </c>
      <c r="D82" s="154">
        <v>1500</v>
      </c>
      <c r="E82" s="124">
        <f t="shared" si="4"/>
        <v>-1</v>
      </c>
      <c r="F82" s="116">
        <f t="shared" si="5"/>
        <v>-1</v>
      </c>
      <c r="G82" s="19"/>
      <c r="H82" s="108">
        <v>23400</v>
      </c>
      <c r="I82" s="154">
        <v>21723</v>
      </c>
      <c r="J82" s="124">
        <f t="shared" si="6"/>
        <v>-1</v>
      </c>
      <c r="K82" s="105">
        <f t="shared" si="7"/>
        <v>-1</v>
      </c>
    </row>
    <row r="83" spans="1:11" x14ac:dyDescent="0.2">
      <c r="A83" s="8" t="s">
        <v>69</v>
      </c>
      <c r="B83" s="19"/>
      <c r="C83" s="108">
        <v>6869</v>
      </c>
      <c r="D83" s="154">
        <v>7260</v>
      </c>
      <c r="E83" s="124">
        <f t="shared" si="4"/>
        <v>-1</v>
      </c>
      <c r="F83" s="116">
        <f t="shared" si="5"/>
        <v>-1</v>
      </c>
      <c r="G83" s="19"/>
      <c r="H83" s="108">
        <v>107303</v>
      </c>
      <c r="I83" s="154">
        <v>113060</v>
      </c>
      <c r="J83" s="124">
        <f t="shared" si="6"/>
        <v>-1</v>
      </c>
      <c r="K83" s="105">
        <f t="shared" si="7"/>
        <v>-1</v>
      </c>
    </row>
    <row r="84" spans="1:11" x14ac:dyDescent="0.2">
      <c r="A84" s="8" t="s">
        <v>70</v>
      </c>
      <c r="B84" s="19"/>
      <c r="C84" s="108">
        <v>160</v>
      </c>
      <c r="D84" s="154">
        <v>167</v>
      </c>
      <c r="E84" s="124">
        <f t="shared" si="4"/>
        <v>-1</v>
      </c>
      <c r="F84" s="116">
        <f t="shared" si="5"/>
        <v>-1</v>
      </c>
      <c r="G84" s="19"/>
      <c r="H84" s="108">
        <v>3198</v>
      </c>
      <c r="I84" s="154">
        <v>3015</v>
      </c>
      <c r="J84" s="124">
        <f t="shared" si="6"/>
        <v>-1</v>
      </c>
      <c r="K84" s="105">
        <f t="shared" si="7"/>
        <v>-1</v>
      </c>
    </row>
    <row r="85" spans="1:11" x14ac:dyDescent="0.2">
      <c r="A85" s="8" t="s">
        <v>71</v>
      </c>
      <c r="B85" s="19"/>
      <c r="C85" s="108">
        <v>1856</v>
      </c>
      <c r="D85" s="154">
        <v>1738</v>
      </c>
      <c r="E85" s="124">
        <f t="shared" si="4"/>
        <v>-1</v>
      </c>
      <c r="F85" s="116">
        <f t="shared" si="5"/>
        <v>-1</v>
      </c>
      <c r="G85" s="19"/>
      <c r="H85" s="108">
        <v>25224</v>
      </c>
      <c r="I85" s="154">
        <v>23349</v>
      </c>
      <c r="J85" s="124">
        <f t="shared" si="6"/>
        <v>-1</v>
      </c>
      <c r="K85" s="105">
        <f t="shared" si="7"/>
        <v>-1</v>
      </c>
    </row>
    <row r="86" spans="1:11" x14ac:dyDescent="0.2">
      <c r="A86" s="8" t="s">
        <v>72</v>
      </c>
      <c r="B86" s="19"/>
      <c r="C86" s="108">
        <v>2611</v>
      </c>
      <c r="D86" s="154">
        <v>3117</v>
      </c>
      <c r="E86" s="124">
        <f t="shared" si="4"/>
        <v>-1</v>
      </c>
      <c r="F86" s="116">
        <f t="shared" si="5"/>
        <v>-1</v>
      </c>
      <c r="G86" s="19"/>
      <c r="H86" s="108">
        <v>43929</v>
      </c>
      <c r="I86" s="154">
        <v>51886</v>
      </c>
      <c r="J86" s="124">
        <f t="shared" si="6"/>
        <v>-1</v>
      </c>
      <c r="K86" s="105">
        <f t="shared" si="7"/>
        <v>-1</v>
      </c>
    </row>
    <row r="87" spans="1:11" x14ac:dyDescent="0.2">
      <c r="A87" s="8" t="s">
        <v>73</v>
      </c>
      <c r="B87" s="19"/>
      <c r="C87" s="108">
        <v>270</v>
      </c>
      <c r="D87" s="154">
        <v>418</v>
      </c>
      <c r="E87" s="124">
        <f t="shared" si="4"/>
        <v>-1</v>
      </c>
      <c r="F87" s="116">
        <f t="shared" si="5"/>
        <v>-1</v>
      </c>
      <c r="G87" s="19"/>
      <c r="H87" s="108">
        <v>5773</v>
      </c>
      <c r="I87" s="154">
        <v>6084</v>
      </c>
      <c r="J87" s="124">
        <f t="shared" si="6"/>
        <v>-1</v>
      </c>
      <c r="K87" s="105">
        <f t="shared" si="7"/>
        <v>-1</v>
      </c>
    </row>
    <row r="88" spans="1:11" x14ac:dyDescent="0.2">
      <c r="A88" s="8" t="s">
        <v>74</v>
      </c>
      <c r="B88" s="19"/>
      <c r="C88" s="108">
        <v>656</v>
      </c>
      <c r="D88" s="154">
        <v>803</v>
      </c>
      <c r="E88" s="124">
        <f t="shared" si="4"/>
        <v>-1</v>
      </c>
      <c r="F88" s="116">
        <f t="shared" si="5"/>
        <v>-1</v>
      </c>
      <c r="G88" s="19"/>
      <c r="H88" s="108">
        <v>8490</v>
      </c>
      <c r="I88" s="154">
        <v>9340</v>
      </c>
      <c r="J88" s="124">
        <f t="shared" si="6"/>
        <v>-1</v>
      </c>
      <c r="K88" s="105">
        <f t="shared" si="7"/>
        <v>-1</v>
      </c>
    </row>
    <row r="89" spans="1:11" x14ac:dyDescent="0.2">
      <c r="A89" s="8" t="s">
        <v>75</v>
      </c>
      <c r="B89" s="19"/>
      <c r="C89" s="108">
        <v>132</v>
      </c>
      <c r="D89" s="154">
        <v>115</v>
      </c>
      <c r="E89" s="124">
        <f t="shared" si="4"/>
        <v>-1</v>
      </c>
      <c r="F89" s="116">
        <f t="shared" si="5"/>
        <v>-1</v>
      </c>
      <c r="G89" s="19"/>
      <c r="H89" s="108">
        <v>1369</v>
      </c>
      <c r="I89" s="154">
        <v>1939</v>
      </c>
      <c r="J89" s="124">
        <f t="shared" si="6"/>
        <v>-1</v>
      </c>
      <c r="K89" s="105">
        <f t="shared" si="7"/>
        <v>-1</v>
      </c>
    </row>
    <row r="90" spans="1:11" x14ac:dyDescent="0.2">
      <c r="A90" s="8"/>
      <c r="B90" s="19"/>
      <c r="C90" s="108"/>
      <c r="D90" s="154"/>
      <c r="E90" s="124"/>
      <c r="F90" s="116"/>
      <c r="G90" s="19"/>
      <c r="H90" s="108"/>
      <c r="I90" s="154"/>
      <c r="J90" s="124"/>
      <c r="K90" s="105"/>
    </row>
    <row r="91" spans="1:11" x14ac:dyDescent="0.2">
      <c r="A91" s="8" t="s">
        <v>76</v>
      </c>
      <c r="B91" s="19">
        <f>SUM(B92:B94)</f>
        <v>0</v>
      </c>
      <c r="C91" s="108">
        <v>3256</v>
      </c>
      <c r="D91" s="154">
        <v>3638</v>
      </c>
      <c r="E91" s="124">
        <f t="shared" si="4"/>
        <v>-1</v>
      </c>
      <c r="F91" s="116">
        <f t="shared" si="5"/>
        <v>-1</v>
      </c>
      <c r="G91" s="19"/>
      <c r="H91" s="108">
        <v>37161</v>
      </c>
      <c r="I91" s="154">
        <v>38499</v>
      </c>
      <c r="J91" s="124">
        <f t="shared" si="6"/>
        <v>-1</v>
      </c>
      <c r="K91" s="105">
        <f t="shared" si="7"/>
        <v>-1</v>
      </c>
    </row>
    <row r="92" spans="1:11" x14ac:dyDescent="0.2">
      <c r="A92" s="8" t="s">
        <v>77</v>
      </c>
      <c r="B92" s="19"/>
      <c r="C92" s="108">
        <v>2831</v>
      </c>
      <c r="D92" s="154">
        <v>2834</v>
      </c>
      <c r="E92" s="124">
        <f t="shared" si="4"/>
        <v>-1</v>
      </c>
      <c r="F92" s="116">
        <f t="shared" si="5"/>
        <v>-1</v>
      </c>
      <c r="G92" s="19"/>
      <c r="H92" s="108">
        <v>31912</v>
      </c>
      <c r="I92" s="154">
        <v>33070</v>
      </c>
      <c r="J92" s="124">
        <f t="shared" si="6"/>
        <v>-1</v>
      </c>
      <c r="K92" s="105">
        <f t="shared" si="7"/>
        <v>-1</v>
      </c>
    </row>
    <row r="93" spans="1:11" x14ac:dyDescent="0.2">
      <c r="A93" s="8" t="s">
        <v>78</v>
      </c>
      <c r="B93" s="19"/>
      <c r="C93" s="108">
        <v>279</v>
      </c>
      <c r="D93" s="154">
        <v>280</v>
      </c>
      <c r="E93" s="124">
        <f t="shared" si="4"/>
        <v>-1</v>
      </c>
      <c r="F93" s="116">
        <f t="shared" si="5"/>
        <v>-1</v>
      </c>
      <c r="G93" s="19"/>
      <c r="H93" s="108">
        <v>3864</v>
      </c>
      <c r="I93" s="154">
        <v>4001.0000000000005</v>
      </c>
      <c r="J93" s="124">
        <f t="shared" si="6"/>
        <v>-1</v>
      </c>
      <c r="K93" s="105">
        <f t="shared" si="7"/>
        <v>-1</v>
      </c>
    </row>
    <row r="94" spans="1:11" x14ac:dyDescent="0.2">
      <c r="A94" s="8" t="s">
        <v>19</v>
      </c>
      <c r="B94" s="19"/>
      <c r="C94" s="108">
        <v>146</v>
      </c>
      <c r="D94" s="154">
        <v>524</v>
      </c>
      <c r="E94" s="124">
        <f t="shared" si="4"/>
        <v>-1</v>
      </c>
      <c r="F94" s="116">
        <f t="shared" si="5"/>
        <v>-1</v>
      </c>
      <c r="G94" s="19"/>
      <c r="H94" s="108">
        <v>1385</v>
      </c>
      <c r="I94" s="154">
        <v>1428</v>
      </c>
      <c r="J94" s="124">
        <f t="shared" si="6"/>
        <v>-1</v>
      </c>
      <c r="K94" s="105">
        <f t="shared" si="7"/>
        <v>-1</v>
      </c>
    </row>
    <row r="95" spans="1:11" x14ac:dyDescent="0.2">
      <c r="A95" s="8"/>
      <c r="B95" s="19"/>
      <c r="C95" s="108"/>
      <c r="D95" s="154"/>
      <c r="E95" s="124"/>
      <c r="F95" s="116"/>
      <c r="G95" s="19"/>
      <c r="H95" s="108"/>
      <c r="I95" s="154"/>
      <c r="J95" s="124"/>
      <c r="K95" s="105"/>
    </row>
    <row r="96" spans="1:11" ht="13.5" thickBot="1" x14ac:dyDescent="0.25">
      <c r="A96" s="11" t="s">
        <v>79</v>
      </c>
      <c r="B96" s="20"/>
      <c r="C96" s="109">
        <v>475</v>
      </c>
      <c r="D96" s="155">
        <v>519</v>
      </c>
      <c r="E96" s="125">
        <f t="shared" si="4"/>
        <v>-1</v>
      </c>
      <c r="F96" s="117">
        <f t="shared" si="5"/>
        <v>-1</v>
      </c>
      <c r="G96" s="20"/>
      <c r="H96" s="109">
        <v>10296</v>
      </c>
      <c r="I96" s="155">
        <v>11126</v>
      </c>
      <c r="J96" s="125">
        <f t="shared" si="6"/>
        <v>-1</v>
      </c>
      <c r="K96" s="107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7" priority="5" operator="lessThan">
      <formula>0</formula>
    </cfRule>
    <cfRule type="cellIs" dxfId="6" priority="6" operator="greaterThan">
      <formula>0</formula>
    </cfRule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J5:K96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B1" zoomScaleNormal="100" workbookViewId="0">
      <selection activeCell="I1" sqref="I1:I1048576"/>
    </sheetView>
  </sheetViews>
  <sheetFormatPr defaultColWidth="9" defaultRowHeight="12.75" x14ac:dyDescent="0.2"/>
  <cols>
    <col min="1" max="1" width="26.375" style="97" customWidth="1"/>
    <col min="2" max="4" width="7.375" style="97" bestFit="1" customWidth="1"/>
    <col min="5" max="6" width="7.875" style="97" bestFit="1" customWidth="1"/>
    <col min="7" max="9" width="7.375" style="97" bestFit="1" customWidth="1"/>
    <col min="10" max="11" width="7.875" style="97" bestFit="1" customWidth="1"/>
    <col min="12" max="16384" width="9" style="97"/>
  </cols>
  <sheetData>
    <row r="1" spans="1:15" x14ac:dyDescent="0.2">
      <c r="A1" s="9" t="s">
        <v>110</v>
      </c>
      <c r="B1" s="9"/>
      <c r="J1" s="2"/>
    </row>
    <row r="2" spans="1:15" ht="13.5" thickBot="1" x14ac:dyDescent="0.25">
      <c r="B2" s="99"/>
      <c r="C2" s="99"/>
      <c r="D2" s="99"/>
      <c r="G2" s="99"/>
      <c r="H2" s="99"/>
      <c r="I2" s="99"/>
    </row>
    <row r="3" spans="1:15" ht="13.5" thickBot="1" x14ac:dyDescent="0.25">
      <c r="A3" s="12"/>
      <c r="B3" s="164" t="s">
        <v>84</v>
      </c>
      <c r="C3" s="169"/>
      <c r="D3" s="165"/>
      <c r="E3" s="170" t="s">
        <v>0</v>
      </c>
      <c r="F3" s="171"/>
      <c r="G3" s="164" t="s">
        <v>85</v>
      </c>
      <c r="H3" s="169"/>
      <c r="I3" s="165"/>
      <c r="J3" s="172" t="s">
        <v>0</v>
      </c>
      <c r="K3" s="173"/>
    </row>
    <row r="4" spans="1:15" ht="13.5" thickBot="1" x14ac:dyDescent="0.25">
      <c r="A4" s="6"/>
      <c r="B4" s="27">
        <v>2016</v>
      </c>
      <c r="C4" s="27">
        <v>2015</v>
      </c>
      <c r="D4" s="27">
        <v>2014</v>
      </c>
      <c r="E4" s="27" t="s">
        <v>82</v>
      </c>
      <c r="F4" s="27" t="s">
        <v>83</v>
      </c>
      <c r="G4" s="27">
        <v>2016</v>
      </c>
      <c r="H4" s="27">
        <v>2015</v>
      </c>
      <c r="I4" s="27">
        <v>2014</v>
      </c>
      <c r="J4" s="27" t="s">
        <v>82</v>
      </c>
      <c r="K4" s="27" t="s">
        <v>83</v>
      </c>
    </row>
    <row r="5" spans="1:15" x14ac:dyDescent="0.2">
      <c r="A5" s="8" t="s">
        <v>1</v>
      </c>
      <c r="B5" s="158">
        <f>B6+B27+B35+B79+B91+B96</f>
        <v>202900</v>
      </c>
      <c r="C5" s="110">
        <f>C6+C27+C35+C79+C91+C96</f>
        <v>198542</v>
      </c>
      <c r="D5" s="120">
        <v>243642</v>
      </c>
      <c r="E5" s="130">
        <f>B5/C5-1</f>
        <v>2.1950015613824814E-2</v>
      </c>
      <c r="F5" s="131">
        <f>B5/D5-1</f>
        <v>-0.16722075832574024</v>
      </c>
      <c r="G5" s="156">
        <f>ינואר!B5+פברואר!B5</f>
        <v>377426</v>
      </c>
      <c r="H5" s="110">
        <v>381300</v>
      </c>
      <c r="I5" s="120">
        <v>473076</v>
      </c>
      <c r="J5" s="132">
        <f>G5/H5-1</f>
        <v>-1.0159979019145005E-2</v>
      </c>
      <c r="K5" s="133">
        <f>G5/I5-1</f>
        <v>-0.20218738638189215</v>
      </c>
    </row>
    <row r="6" spans="1:15" x14ac:dyDescent="0.2">
      <c r="A6" s="8" t="s">
        <v>2</v>
      </c>
      <c r="B6" s="158">
        <f>B8+B21</f>
        <v>21617</v>
      </c>
      <c r="C6" s="111">
        <f>C8+C21</f>
        <v>18940</v>
      </c>
      <c r="D6" s="118">
        <v>24574</v>
      </c>
      <c r="E6" s="124">
        <f t="shared" ref="E6:E69" si="0">B6/C6-1</f>
        <v>0.14134107708553323</v>
      </c>
      <c r="F6" s="116">
        <f t="shared" ref="F6:F69" si="1">B6/D6-1</f>
        <v>-0.12033043053633918</v>
      </c>
      <c r="G6" s="156">
        <f>ינואר!B6+פברואר!B6</f>
        <v>38496</v>
      </c>
      <c r="H6" s="111">
        <v>34757</v>
      </c>
      <c r="I6" s="118">
        <v>43582</v>
      </c>
      <c r="J6" s="104">
        <f t="shared" ref="J6:J69" si="2">G6/H6-1</f>
        <v>0.10757545242684929</v>
      </c>
      <c r="K6" s="105">
        <f t="shared" ref="K6:K69" si="3">G6/I6-1</f>
        <v>-0.11669955486209904</v>
      </c>
    </row>
    <row r="7" spans="1:15" x14ac:dyDescent="0.2">
      <c r="A7" s="8"/>
      <c r="B7" s="158"/>
      <c r="C7" s="111"/>
      <c r="D7" s="118"/>
      <c r="E7" s="124"/>
      <c r="F7" s="116"/>
      <c r="G7" s="156"/>
      <c r="H7" s="111"/>
      <c r="I7" s="118"/>
      <c r="J7" s="104"/>
      <c r="K7" s="105"/>
    </row>
    <row r="8" spans="1:15" x14ac:dyDescent="0.2">
      <c r="A8" s="8" t="s">
        <v>3</v>
      </c>
      <c r="B8" s="158">
        <f>SUM(B9:B19)</f>
        <v>17396</v>
      </c>
      <c r="C8" s="111">
        <f>SUM(C9:C19)</f>
        <v>15212</v>
      </c>
      <c r="D8" s="118">
        <v>19656</v>
      </c>
      <c r="E8" s="124">
        <f t="shared" si="0"/>
        <v>0.14357086510649486</v>
      </c>
      <c r="F8" s="116">
        <f t="shared" si="1"/>
        <v>-0.11497761497761494</v>
      </c>
      <c r="G8" s="156">
        <f>ינואר!B8+פברואר!B8</f>
        <v>29751</v>
      </c>
      <c r="H8" s="111">
        <v>26261</v>
      </c>
      <c r="I8" s="118">
        <v>32925</v>
      </c>
      <c r="J8" s="104">
        <f t="shared" si="2"/>
        <v>0.13289669091047562</v>
      </c>
      <c r="K8" s="105">
        <f t="shared" si="3"/>
        <v>-9.6400911161731218E-2</v>
      </c>
    </row>
    <row r="9" spans="1:15" x14ac:dyDescent="0.2">
      <c r="A9" s="8" t="s">
        <v>4</v>
      </c>
      <c r="B9" s="158">
        <v>1958</v>
      </c>
      <c r="C9" s="111">
        <v>2050</v>
      </c>
      <c r="D9" s="118">
        <v>2182</v>
      </c>
      <c r="E9" s="124">
        <f t="shared" si="0"/>
        <v>-4.4878048780487845E-2</v>
      </c>
      <c r="F9" s="116">
        <f t="shared" si="1"/>
        <v>-0.10265811182401463</v>
      </c>
      <c r="G9" s="156">
        <f>ינואר!B9+פברואר!B9</f>
        <v>3648</v>
      </c>
      <c r="H9" s="111">
        <v>3454</v>
      </c>
      <c r="I9" s="118">
        <v>3542</v>
      </c>
      <c r="J9" s="104">
        <f t="shared" si="2"/>
        <v>5.6166763173132628E-2</v>
      </c>
      <c r="K9" s="105">
        <f t="shared" si="3"/>
        <v>2.9926595143986434E-2</v>
      </c>
    </row>
    <row r="10" spans="1:15" x14ac:dyDescent="0.2">
      <c r="A10" s="8" t="s">
        <v>5</v>
      </c>
      <c r="B10" s="158">
        <v>563</v>
      </c>
      <c r="C10" s="111">
        <v>265</v>
      </c>
      <c r="D10" s="118">
        <v>948</v>
      </c>
      <c r="E10" s="124">
        <f t="shared" si="0"/>
        <v>1.1245283018867926</v>
      </c>
      <c r="F10" s="116">
        <f t="shared" si="1"/>
        <v>-0.40611814345991559</v>
      </c>
      <c r="G10" s="156">
        <f>ינואר!B10+פברואר!B10</f>
        <v>714</v>
      </c>
      <c r="H10" s="111">
        <v>461</v>
      </c>
      <c r="I10" s="118">
        <v>1637</v>
      </c>
      <c r="J10" s="104">
        <f t="shared" si="2"/>
        <v>0.5488069414316703</v>
      </c>
      <c r="K10" s="105">
        <f t="shared" si="3"/>
        <v>-0.56383628588882106</v>
      </c>
      <c r="O10" s="99"/>
    </row>
    <row r="11" spans="1:15" x14ac:dyDescent="0.2">
      <c r="A11" s="8" t="s">
        <v>6</v>
      </c>
      <c r="B11" s="158">
        <v>1672</v>
      </c>
      <c r="C11" s="111">
        <v>1911</v>
      </c>
      <c r="D11" s="118">
        <v>3556</v>
      </c>
      <c r="E11" s="124">
        <f t="shared" si="0"/>
        <v>-0.12506541077969646</v>
      </c>
      <c r="F11" s="116">
        <f t="shared" si="1"/>
        <v>-0.52980877390326209</v>
      </c>
      <c r="G11" s="156">
        <f>ינואר!B11+פברואר!B11</f>
        <v>2706</v>
      </c>
      <c r="H11" s="111">
        <v>3111</v>
      </c>
      <c r="I11" s="118">
        <v>4960</v>
      </c>
      <c r="J11" s="104">
        <f t="shared" si="2"/>
        <v>-0.13018322082931533</v>
      </c>
      <c r="K11" s="105">
        <f t="shared" si="3"/>
        <v>-0.45443548387096777</v>
      </c>
    </row>
    <row r="12" spans="1:15" x14ac:dyDescent="0.2">
      <c r="A12" s="8" t="s">
        <v>86</v>
      </c>
      <c r="B12" s="158">
        <v>603</v>
      </c>
      <c r="C12" s="111">
        <v>501</v>
      </c>
      <c r="D12" s="118">
        <v>692</v>
      </c>
      <c r="E12" s="124">
        <f t="shared" si="0"/>
        <v>0.20359281437125754</v>
      </c>
      <c r="F12" s="116">
        <f t="shared" si="1"/>
        <v>-0.12861271676300579</v>
      </c>
      <c r="G12" s="156">
        <f>ינואר!B12+פברואר!B12</f>
        <v>829</v>
      </c>
      <c r="H12" s="111">
        <v>706</v>
      </c>
      <c r="I12" s="118">
        <v>1139</v>
      </c>
      <c r="J12" s="104">
        <f t="shared" si="2"/>
        <v>0.17422096317280444</v>
      </c>
      <c r="K12" s="105">
        <f t="shared" si="3"/>
        <v>-0.27216856892010532</v>
      </c>
    </row>
    <row r="13" spans="1:15" x14ac:dyDescent="0.2">
      <c r="A13" s="8" t="s">
        <v>8</v>
      </c>
      <c r="B13" s="158">
        <v>4608</v>
      </c>
      <c r="C13" s="111">
        <v>4589</v>
      </c>
      <c r="D13" s="118">
        <v>3335.9999999999995</v>
      </c>
      <c r="E13" s="124">
        <f t="shared" si="0"/>
        <v>4.1403355850948564E-3</v>
      </c>
      <c r="F13" s="116">
        <f t="shared" si="1"/>
        <v>0.38129496402877727</v>
      </c>
      <c r="G13" s="156">
        <f>ינואר!B13+פברואר!B13</f>
        <v>7696</v>
      </c>
      <c r="H13" s="111">
        <v>6729</v>
      </c>
      <c r="I13" s="118">
        <v>5970</v>
      </c>
      <c r="J13" s="104">
        <f t="shared" si="2"/>
        <v>0.14370634566800411</v>
      </c>
      <c r="K13" s="105">
        <f t="shared" si="3"/>
        <v>0.28911222780569523</v>
      </c>
    </row>
    <row r="14" spans="1:15" x14ac:dyDescent="0.2">
      <c r="A14" s="8" t="s">
        <v>9</v>
      </c>
      <c r="B14" s="158">
        <v>981</v>
      </c>
      <c r="C14" s="111">
        <v>995</v>
      </c>
      <c r="D14" s="118">
        <v>1338</v>
      </c>
      <c r="E14" s="124">
        <f t="shared" si="0"/>
        <v>-1.4070351758794009E-2</v>
      </c>
      <c r="F14" s="116">
        <f t="shared" si="1"/>
        <v>-0.26681614349775784</v>
      </c>
      <c r="G14" s="156">
        <f>ינואר!B14+פברואר!B14</f>
        <v>1726</v>
      </c>
      <c r="H14" s="111">
        <v>2233</v>
      </c>
      <c r="I14" s="118">
        <v>2352</v>
      </c>
      <c r="J14" s="104">
        <f t="shared" si="2"/>
        <v>-0.2270488132557098</v>
      </c>
      <c r="K14" s="105">
        <f t="shared" si="3"/>
        <v>-0.266156462585034</v>
      </c>
    </row>
    <row r="15" spans="1:15" x14ac:dyDescent="0.2">
      <c r="A15" s="8" t="s">
        <v>10</v>
      </c>
      <c r="B15" s="158">
        <v>655</v>
      </c>
      <c r="C15" s="111">
        <v>966</v>
      </c>
      <c r="D15" s="118">
        <v>732</v>
      </c>
      <c r="E15" s="124">
        <f t="shared" si="0"/>
        <v>-0.32194616977225676</v>
      </c>
      <c r="F15" s="116">
        <f t="shared" si="1"/>
        <v>-0.10519125683060104</v>
      </c>
      <c r="G15" s="156">
        <f>ינואר!B15+פברואר!B15</f>
        <v>1419</v>
      </c>
      <c r="H15" s="111">
        <v>1259</v>
      </c>
      <c r="I15" s="118">
        <v>1507</v>
      </c>
      <c r="J15" s="104">
        <f t="shared" si="2"/>
        <v>0.12708498808578228</v>
      </c>
      <c r="K15" s="105">
        <f t="shared" si="3"/>
        <v>-5.8394160583941646E-2</v>
      </c>
    </row>
    <row r="16" spans="1:15" x14ac:dyDescent="0.2">
      <c r="A16" s="8" t="s">
        <v>11</v>
      </c>
      <c r="B16" s="158">
        <v>4306</v>
      </c>
      <c r="C16" s="111">
        <v>2613</v>
      </c>
      <c r="D16" s="118">
        <v>5038</v>
      </c>
      <c r="E16" s="124">
        <f t="shared" si="0"/>
        <v>0.64791427477994645</v>
      </c>
      <c r="F16" s="116">
        <f t="shared" si="1"/>
        <v>-0.14529575228265179</v>
      </c>
      <c r="G16" s="156">
        <f>ינואר!B16+פברואר!B16</f>
        <v>7643</v>
      </c>
      <c r="H16" s="111">
        <v>5930</v>
      </c>
      <c r="I16" s="118">
        <v>9131</v>
      </c>
      <c r="J16" s="104">
        <f t="shared" si="2"/>
        <v>0.28887015177065778</v>
      </c>
      <c r="K16" s="105">
        <f t="shared" si="3"/>
        <v>-0.1629613404884459</v>
      </c>
    </row>
    <row r="17" spans="1:11" x14ac:dyDescent="0.2">
      <c r="A17" s="8" t="s">
        <v>12</v>
      </c>
      <c r="B17" s="158">
        <v>922</v>
      </c>
      <c r="C17" s="111">
        <v>351</v>
      </c>
      <c r="D17" s="118">
        <v>645</v>
      </c>
      <c r="E17" s="124">
        <f t="shared" si="0"/>
        <v>1.6267806267806266</v>
      </c>
      <c r="F17" s="116">
        <f t="shared" si="1"/>
        <v>0.42945736434108528</v>
      </c>
      <c r="G17" s="156">
        <f>ינואר!B17+פברואר!B17</f>
        <v>1569</v>
      </c>
      <c r="H17" s="111">
        <v>842</v>
      </c>
      <c r="I17" s="118">
        <v>974</v>
      </c>
      <c r="J17" s="104">
        <f t="shared" si="2"/>
        <v>0.86342042755344428</v>
      </c>
      <c r="K17" s="105">
        <f t="shared" si="3"/>
        <v>0.61088295687885008</v>
      </c>
    </row>
    <row r="18" spans="1:11" x14ac:dyDescent="0.2">
      <c r="A18" s="8" t="s">
        <v>13</v>
      </c>
      <c r="B18" s="158">
        <v>107</v>
      </c>
      <c r="C18" s="111">
        <v>108</v>
      </c>
      <c r="D18" s="118">
        <v>244</v>
      </c>
      <c r="E18" s="124">
        <f t="shared" si="0"/>
        <v>-9.2592592592593004E-3</v>
      </c>
      <c r="F18" s="116">
        <f t="shared" si="1"/>
        <v>-0.56147540983606559</v>
      </c>
      <c r="G18" s="156">
        <f>ינואר!B18+פברואר!B18</f>
        <v>230</v>
      </c>
      <c r="H18" s="111">
        <v>235</v>
      </c>
      <c r="I18" s="118">
        <v>329</v>
      </c>
      <c r="J18" s="104">
        <f t="shared" si="2"/>
        <v>-2.1276595744680882E-2</v>
      </c>
      <c r="K18" s="105">
        <f t="shared" si="3"/>
        <v>-0.30091185410334342</v>
      </c>
    </row>
    <row r="19" spans="1:11" x14ac:dyDescent="0.2">
      <c r="A19" s="8" t="s">
        <v>14</v>
      </c>
      <c r="B19" s="158">
        <v>1021</v>
      </c>
      <c r="C19" s="111">
        <v>863</v>
      </c>
      <c r="D19" s="118">
        <v>945</v>
      </c>
      <c r="E19" s="124">
        <f t="shared" si="0"/>
        <v>0.18308227114716114</v>
      </c>
      <c r="F19" s="116">
        <f t="shared" si="1"/>
        <v>8.0423280423280508E-2</v>
      </c>
      <c r="G19" s="156">
        <f>ינואר!B19+פברואר!B19</f>
        <v>1571</v>
      </c>
      <c r="H19" s="111">
        <v>1301</v>
      </c>
      <c r="I19" s="118">
        <v>1384</v>
      </c>
      <c r="J19" s="104">
        <f t="shared" si="2"/>
        <v>0.20753266717909291</v>
      </c>
      <c r="K19" s="105">
        <f t="shared" si="3"/>
        <v>0.13511560693641611</v>
      </c>
    </row>
    <row r="20" spans="1:11" x14ac:dyDescent="0.2">
      <c r="A20" s="8"/>
      <c r="B20" s="158"/>
      <c r="C20" s="111"/>
      <c r="D20" s="118"/>
      <c r="E20" s="124"/>
      <c r="F20" s="116"/>
      <c r="G20" s="156"/>
      <c r="H20" s="111"/>
      <c r="I20" s="118"/>
      <c r="J20" s="104"/>
      <c r="K20" s="105"/>
    </row>
    <row r="21" spans="1:11" x14ac:dyDescent="0.2">
      <c r="A21" s="8" t="s">
        <v>15</v>
      </c>
      <c r="B21" s="158">
        <f>SUM(B22:B25)</f>
        <v>4221</v>
      </c>
      <c r="C21" s="111">
        <f>SUM(C22:C25)</f>
        <v>3728</v>
      </c>
      <c r="D21" s="118">
        <v>4918</v>
      </c>
      <c r="E21" s="124">
        <f t="shared" si="0"/>
        <v>0.13224248927038618</v>
      </c>
      <c r="F21" s="116">
        <f t="shared" si="1"/>
        <v>-0.1417242781618544</v>
      </c>
      <c r="G21" s="156">
        <f>ינואר!B21+פברואר!B21</f>
        <v>8745</v>
      </c>
      <c r="H21" s="111">
        <v>8496</v>
      </c>
      <c r="I21" s="118">
        <v>10657</v>
      </c>
      <c r="J21" s="104">
        <f t="shared" si="2"/>
        <v>2.9307909604519677E-2</v>
      </c>
      <c r="K21" s="105">
        <f t="shared" si="3"/>
        <v>-0.17941259266210008</v>
      </c>
    </row>
    <row r="22" spans="1:11" x14ac:dyDescent="0.2">
      <c r="A22" s="8" t="s">
        <v>16</v>
      </c>
      <c r="B22" s="158">
        <v>460</v>
      </c>
      <c r="C22" s="111">
        <v>324</v>
      </c>
      <c r="D22" s="118">
        <v>636</v>
      </c>
      <c r="E22" s="124">
        <f t="shared" si="0"/>
        <v>0.41975308641975317</v>
      </c>
      <c r="F22" s="116">
        <f t="shared" si="1"/>
        <v>-0.27672955974842772</v>
      </c>
      <c r="G22" s="156">
        <f>ינואר!B22+פברואר!B22</f>
        <v>823</v>
      </c>
      <c r="H22" s="111">
        <v>690</v>
      </c>
      <c r="I22" s="118">
        <v>1096</v>
      </c>
      <c r="J22" s="104">
        <f t="shared" si="2"/>
        <v>0.19275362318840572</v>
      </c>
      <c r="K22" s="105">
        <f t="shared" si="3"/>
        <v>-0.24908759124087587</v>
      </c>
    </row>
    <row r="23" spans="1:11" x14ac:dyDescent="0.2">
      <c r="A23" s="8" t="s">
        <v>17</v>
      </c>
      <c r="B23" s="158">
        <v>2405</v>
      </c>
      <c r="C23" s="111">
        <v>1642</v>
      </c>
      <c r="D23" s="118">
        <v>2179</v>
      </c>
      <c r="E23" s="124">
        <f t="shared" si="0"/>
        <v>0.46467722289890379</v>
      </c>
      <c r="F23" s="116">
        <f t="shared" si="1"/>
        <v>0.10371730151445613</v>
      </c>
      <c r="G23" s="156">
        <f>ינואר!B23+פברואר!B23</f>
        <v>4637</v>
      </c>
      <c r="H23" s="111">
        <v>3457</v>
      </c>
      <c r="I23" s="118">
        <v>4878</v>
      </c>
      <c r="J23" s="104">
        <f t="shared" si="2"/>
        <v>0.34133641886028343</v>
      </c>
      <c r="K23" s="105">
        <f t="shared" si="3"/>
        <v>-4.9405494054940546E-2</v>
      </c>
    </row>
    <row r="24" spans="1:11" x14ac:dyDescent="0.2">
      <c r="A24" s="8" t="s">
        <v>18</v>
      </c>
      <c r="B24" s="158">
        <v>710</v>
      </c>
      <c r="C24" s="111">
        <v>904</v>
      </c>
      <c r="D24" s="118">
        <v>1149</v>
      </c>
      <c r="E24" s="124">
        <f t="shared" si="0"/>
        <v>-0.21460176991150437</v>
      </c>
      <c r="F24" s="116">
        <f t="shared" si="1"/>
        <v>-0.38207136640557005</v>
      </c>
      <c r="G24" s="156">
        <f>ינואר!B24+פברואר!B24</f>
        <v>2033</v>
      </c>
      <c r="H24" s="111">
        <v>2395</v>
      </c>
      <c r="I24" s="118">
        <v>2729</v>
      </c>
      <c r="J24" s="104">
        <f t="shared" si="2"/>
        <v>-0.15114822546972861</v>
      </c>
      <c r="K24" s="105">
        <f t="shared" si="3"/>
        <v>-0.25503847563209969</v>
      </c>
    </row>
    <row r="25" spans="1:11" x14ac:dyDescent="0.2">
      <c r="A25" s="8" t="s">
        <v>19</v>
      </c>
      <c r="B25" s="158">
        <v>646</v>
      </c>
      <c r="C25" s="111">
        <v>858</v>
      </c>
      <c r="D25" s="118">
        <v>954</v>
      </c>
      <c r="E25" s="124">
        <f t="shared" si="0"/>
        <v>-0.24708624708624705</v>
      </c>
      <c r="F25" s="116">
        <f t="shared" si="1"/>
        <v>-0.32285115303983225</v>
      </c>
      <c r="G25" s="156">
        <f>ינואר!B25+פברואר!B25</f>
        <v>1252</v>
      </c>
      <c r="H25" s="111">
        <v>1954</v>
      </c>
      <c r="I25" s="118">
        <v>1954</v>
      </c>
      <c r="J25" s="104">
        <f t="shared" si="2"/>
        <v>-0.35926305015353122</v>
      </c>
      <c r="K25" s="105">
        <f t="shared" si="3"/>
        <v>-0.35926305015353122</v>
      </c>
    </row>
    <row r="26" spans="1:11" x14ac:dyDescent="0.2">
      <c r="A26" s="8"/>
      <c r="B26" s="158"/>
      <c r="C26" s="111"/>
      <c r="D26" s="118"/>
      <c r="E26" s="124"/>
      <c r="F26" s="116"/>
      <c r="G26" s="156"/>
      <c r="H26" s="111"/>
      <c r="I26" s="118"/>
      <c r="J26" s="104"/>
      <c r="K26" s="105"/>
    </row>
    <row r="27" spans="1:11" x14ac:dyDescent="0.2">
      <c r="A27" s="8" t="s">
        <v>20</v>
      </c>
      <c r="B27" s="158">
        <f>SUM(B28:B33)</f>
        <v>2592</v>
      </c>
      <c r="C27" s="111">
        <f>SUM(C28:C33)</f>
        <v>2230</v>
      </c>
      <c r="D27" s="118">
        <v>2407</v>
      </c>
      <c r="E27" s="124">
        <f t="shared" si="0"/>
        <v>0.16233183856502231</v>
      </c>
      <c r="F27" s="116">
        <f t="shared" si="1"/>
        <v>7.6859160781055147E-2</v>
      </c>
      <c r="G27" s="156">
        <f>ינואר!B27+פברואר!B27</f>
        <v>5222</v>
      </c>
      <c r="H27" s="111">
        <v>4697</v>
      </c>
      <c r="I27" s="118">
        <v>5120</v>
      </c>
      <c r="J27" s="104">
        <f t="shared" si="2"/>
        <v>0.1117734724292101</v>
      </c>
      <c r="K27" s="105">
        <f t="shared" si="3"/>
        <v>1.9921875000000089E-2</v>
      </c>
    </row>
    <row r="28" spans="1:11" x14ac:dyDescent="0.2">
      <c r="A28" s="8" t="s">
        <v>21</v>
      </c>
      <c r="B28" s="158">
        <v>987</v>
      </c>
      <c r="C28" s="111">
        <v>819</v>
      </c>
      <c r="D28" s="118">
        <v>783</v>
      </c>
      <c r="E28" s="124">
        <f t="shared" si="0"/>
        <v>0.20512820512820507</v>
      </c>
      <c r="F28" s="116">
        <f t="shared" si="1"/>
        <v>0.26053639846743293</v>
      </c>
      <c r="G28" s="156">
        <f>ינואר!B28+פברואר!B28</f>
        <v>1973</v>
      </c>
      <c r="H28" s="111">
        <v>1761</v>
      </c>
      <c r="I28" s="118">
        <v>1811</v>
      </c>
      <c r="J28" s="104">
        <f t="shared" si="2"/>
        <v>0.12038614423622951</v>
      </c>
      <c r="K28" s="105">
        <f t="shared" si="3"/>
        <v>8.9453340695748285E-2</v>
      </c>
    </row>
    <row r="29" spans="1:11" x14ac:dyDescent="0.2">
      <c r="A29" s="8" t="s">
        <v>22</v>
      </c>
      <c r="B29" s="158">
        <v>144</v>
      </c>
      <c r="C29" s="111">
        <v>83</v>
      </c>
      <c r="D29" s="118">
        <v>142</v>
      </c>
      <c r="E29" s="124">
        <f t="shared" si="0"/>
        <v>0.73493975903614461</v>
      </c>
      <c r="F29" s="116">
        <f t="shared" si="1"/>
        <v>1.4084507042253502E-2</v>
      </c>
      <c r="G29" s="156">
        <f>ינואר!B29+פברואר!B29</f>
        <v>390</v>
      </c>
      <c r="H29" s="111">
        <v>228</v>
      </c>
      <c r="I29" s="118">
        <v>326</v>
      </c>
      <c r="J29" s="104">
        <f t="shared" si="2"/>
        <v>0.71052631578947367</v>
      </c>
      <c r="K29" s="105">
        <f t="shared" si="3"/>
        <v>0.19631901840490795</v>
      </c>
    </row>
    <row r="30" spans="1:11" x14ac:dyDescent="0.2">
      <c r="A30" s="8" t="s">
        <v>23</v>
      </c>
      <c r="B30" s="158">
        <v>219</v>
      </c>
      <c r="C30" s="111">
        <v>209</v>
      </c>
      <c r="D30" s="118">
        <v>335</v>
      </c>
      <c r="E30" s="124">
        <f t="shared" si="0"/>
        <v>4.7846889952153138E-2</v>
      </c>
      <c r="F30" s="116">
        <f t="shared" si="1"/>
        <v>-0.34626865671641793</v>
      </c>
      <c r="G30" s="156">
        <f>ינואר!B30+פברואר!B30</f>
        <v>414</v>
      </c>
      <c r="H30" s="111">
        <v>441</v>
      </c>
      <c r="I30" s="118">
        <v>553</v>
      </c>
      <c r="J30" s="104">
        <f t="shared" si="2"/>
        <v>-6.1224489795918324E-2</v>
      </c>
      <c r="K30" s="105">
        <f t="shared" si="3"/>
        <v>-0.25135623869801083</v>
      </c>
    </row>
    <row r="31" spans="1:11" x14ac:dyDescent="0.2">
      <c r="A31" s="7" t="s">
        <v>24</v>
      </c>
      <c r="B31" s="158">
        <v>233</v>
      </c>
      <c r="C31" s="111">
        <v>155</v>
      </c>
      <c r="D31" s="118">
        <v>245</v>
      </c>
      <c r="E31" s="124">
        <f t="shared" si="0"/>
        <v>0.50322580645161286</v>
      </c>
      <c r="F31" s="116">
        <f t="shared" si="1"/>
        <v>-4.8979591836734726E-2</v>
      </c>
      <c r="G31" s="156">
        <f>ינואר!B31+פברואר!B31</f>
        <v>357</v>
      </c>
      <c r="H31" s="111">
        <v>395</v>
      </c>
      <c r="I31" s="118">
        <v>522</v>
      </c>
      <c r="J31" s="104">
        <f t="shared" si="2"/>
        <v>-9.6202531645569578E-2</v>
      </c>
      <c r="K31" s="105">
        <f t="shared" si="3"/>
        <v>-0.31609195402298851</v>
      </c>
    </row>
    <row r="32" spans="1:11" x14ac:dyDescent="0.2">
      <c r="A32" s="7" t="s">
        <v>25</v>
      </c>
      <c r="B32" s="158">
        <v>289</v>
      </c>
      <c r="C32" s="111">
        <v>131</v>
      </c>
      <c r="D32" s="118">
        <v>80</v>
      </c>
      <c r="E32" s="124">
        <f t="shared" si="0"/>
        <v>1.2061068702290076</v>
      </c>
      <c r="F32" s="116">
        <f t="shared" si="1"/>
        <v>2.6124999999999998</v>
      </c>
      <c r="G32" s="156">
        <f>ינואר!B32+פברואר!B32</f>
        <v>413</v>
      </c>
      <c r="H32" s="111">
        <v>228</v>
      </c>
      <c r="I32" s="118">
        <v>299</v>
      </c>
      <c r="J32" s="104">
        <f t="shared" si="2"/>
        <v>0.81140350877192979</v>
      </c>
      <c r="K32" s="105">
        <f t="shared" si="3"/>
        <v>0.38127090301003341</v>
      </c>
    </row>
    <row r="33" spans="1:11" x14ac:dyDescent="0.2">
      <c r="A33" s="8" t="s">
        <v>19</v>
      </c>
      <c r="B33" s="158">
        <v>720</v>
      </c>
      <c r="C33" s="111">
        <v>833</v>
      </c>
      <c r="D33" s="118">
        <v>822</v>
      </c>
      <c r="E33" s="124">
        <f t="shared" si="0"/>
        <v>-0.13565426170468187</v>
      </c>
      <c r="F33" s="116">
        <f t="shared" si="1"/>
        <v>-0.12408759124087587</v>
      </c>
      <c r="G33" s="156">
        <f>ינואר!B33+פברואר!B33</f>
        <v>1675</v>
      </c>
      <c r="H33" s="111">
        <v>1644</v>
      </c>
      <c r="I33" s="118">
        <v>1609</v>
      </c>
      <c r="J33" s="104">
        <f t="shared" si="2"/>
        <v>1.8856447688564426E-2</v>
      </c>
      <c r="K33" s="105">
        <f t="shared" si="3"/>
        <v>4.1019266625233142E-2</v>
      </c>
    </row>
    <row r="34" spans="1:11" x14ac:dyDescent="0.2">
      <c r="A34" s="3"/>
      <c r="B34" s="158"/>
      <c r="C34" s="111"/>
      <c r="D34" s="118"/>
      <c r="E34" s="124"/>
      <c r="F34" s="116"/>
      <c r="G34" s="156"/>
      <c r="H34" s="111"/>
      <c r="I34" s="118"/>
      <c r="J34" s="104"/>
      <c r="K34" s="105"/>
    </row>
    <row r="35" spans="1:11" x14ac:dyDescent="0.2">
      <c r="A35" s="8" t="s">
        <v>26</v>
      </c>
      <c r="B35" s="158">
        <f>B36+SUM(B41:B51)+B53+SUM(B62:B65)+SUM(B67:B77)</f>
        <v>122160</v>
      </c>
      <c r="C35" s="111">
        <f>C36+SUM(C41:C51)+C53+SUM(C62:C65)+SUM(C67:C77)</f>
        <v>123412</v>
      </c>
      <c r="D35" s="118">
        <v>159096</v>
      </c>
      <c r="E35" s="124">
        <f t="shared" si="0"/>
        <v>-1.0144880562668157E-2</v>
      </c>
      <c r="F35" s="116">
        <f t="shared" si="1"/>
        <v>-0.23216171368230498</v>
      </c>
      <c r="G35" s="156">
        <f>ינואר!B35+פברואר!B35</f>
        <v>215461</v>
      </c>
      <c r="H35" s="111">
        <v>228289</v>
      </c>
      <c r="I35" s="118">
        <v>300571</v>
      </c>
      <c r="J35" s="104">
        <f t="shared" si="2"/>
        <v>-5.6191932156170465E-2</v>
      </c>
      <c r="K35" s="105">
        <f t="shared" si="3"/>
        <v>-0.28316105013457715</v>
      </c>
    </row>
    <row r="36" spans="1:11" x14ac:dyDescent="0.2">
      <c r="A36" s="8" t="s">
        <v>27</v>
      </c>
      <c r="B36" s="158">
        <v>5266</v>
      </c>
      <c r="C36" s="111">
        <v>4970</v>
      </c>
      <c r="D36" s="118">
        <v>8560</v>
      </c>
      <c r="E36" s="124">
        <f t="shared" si="0"/>
        <v>5.9557344064386397E-2</v>
      </c>
      <c r="F36" s="116">
        <f t="shared" si="1"/>
        <v>-0.38481308411214954</v>
      </c>
      <c r="G36" s="156">
        <f>ינואר!B36+פברואר!B36</f>
        <v>8937</v>
      </c>
      <c r="H36" s="111">
        <v>7952</v>
      </c>
      <c r="I36" s="118">
        <v>14411</v>
      </c>
      <c r="J36" s="104">
        <f t="shared" si="2"/>
        <v>0.12386820925553321</v>
      </c>
      <c r="K36" s="105">
        <f t="shared" si="3"/>
        <v>-0.37984872666712932</v>
      </c>
    </row>
    <row r="37" spans="1:11" x14ac:dyDescent="0.2">
      <c r="A37" s="8" t="s">
        <v>28</v>
      </c>
      <c r="B37" s="158">
        <v>1344</v>
      </c>
      <c r="C37" s="111">
        <v>931</v>
      </c>
      <c r="D37" s="118">
        <v>2819</v>
      </c>
      <c r="E37" s="124">
        <f t="shared" si="0"/>
        <v>0.4436090225563909</v>
      </c>
      <c r="F37" s="116">
        <f t="shared" si="1"/>
        <v>-0.52323518978361117</v>
      </c>
      <c r="G37" s="156">
        <f>ינואר!B37+פברואר!B37</f>
        <v>2274</v>
      </c>
      <c r="H37" s="111">
        <v>1351</v>
      </c>
      <c r="I37" s="118">
        <v>4594</v>
      </c>
      <c r="J37" s="104">
        <f t="shared" si="2"/>
        <v>0.6831976313841599</v>
      </c>
      <c r="K37" s="105">
        <f t="shared" si="3"/>
        <v>-0.50500653025685671</v>
      </c>
    </row>
    <row r="38" spans="1:11" x14ac:dyDescent="0.2">
      <c r="A38" s="8" t="s">
        <v>29</v>
      </c>
      <c r="B38" s="158">
        <v>1216</v>
      </c>
      <c r="C38" s="111">
        <v>1557</v>
      </c>
      <c r="D38" s="118">
        <v>2020</v>
      </c>
      <c r="E38" s="124">
        <f t="shared" si="0"/>
        <v>-0.21901091843288378</v>
      </c>
      <c r="F38" s="116">
        <f t="shared" si="1"/>
        <v>-0.39801980198019804</v>
      </c>
      <c r="G38" s="156">
        <f>ינואר!B38+פברואר!B38</f>
        <v>2244</v>
      </c>
      <c r="H38" s="111">
        <v>2673</v>
      </c>
      <c r="I38" s="118">
        <v>3601</v>
      </c>
      <c r="J38" s="104">
        <f t="shared" si="2"/>
        <v>-0.16049382716049387</v>
      </c>
      <c r="K38" s="105">
        <f t="shared" si="3"/>
        <v>-0.37683976673146347</v>
      </c>
    </row>
    <row r="39" spans="1:11" x14ac:dyDescent="0.2">
      <c r="A39" s="8" t="s">
        <v>30</v>
      </c>
      <c r="B39" s="158">
        <v>931</v>
      </c>
      <c r="C39" s="111">
        <v>950</v>
      </c>
      <c r="D39" s="118">
        <v>1206</v>
      </c>
      <c r="E39" s="124">
        <f t="shared" si="0"/>
        <v>-2.0000000000000018E-2</v>
      </c>
      <c r="F39" s="116">
        <f t="shared" si="1"/>
        <v>-0.22802653399668327</v>
      </c>
      <c r="G39" s="156">
        <f>ינואר!B39+פברואר!B39</f>
        <v>1359</v>
      </c>
      <c r="H39" s="111">
        <v>1470</v>
      </c>
      <c r="I39" s="118">
        <v>1845</v>
      </c>
      <c r="J39" s="104">
        <f t="shared" si="2"/>
        <v>-7.551020408163267E-2</v>
      </c>
      <c r="K39" s="105">
        <f t="shared" si="3"/>
        <v>-0.26341463414634148</v>
      </c>
    </row>
    <row r="40" spans="1:11" x14ac:dyDescent="0.2">
      <c r="A40" s="8" t="s">
        <v>31</v>
      </c>
      <c r="B40" s="158">
        <v>1731</v>
      </c>
      <c r="C40" s="111">
        <v>1496</v>
      </c>
      <c r="D40" s="118">
        <v>2489</v>
      </c>
      <c r="E40" s="124">
        <f t="shared" si="0"/>
        <v>0.15708556149732611</v>
      </c>
      <c r="F40" s="116">
        <f t="shared" si="1"/>
        <v>-0.30453997589393333</v>
      </c>
      <c r="G40" s="156">
        <f>ינואר!B40+פברואר!B40</f>
        <v>2984</v>
      </c>
      <c r="H40" s="111">
        <v>2393</v>
      </c>
      <c r="I40" s="118">
        <v>4303</v>
      </c>
      <c r="J40" s="104">
        <f t="shared" si="2"/>
        <v>0.2469703301295445</v>
      </c>
      <c r="K40" s="105">
        <f t="shared" si="3"/>
        <v>-0.30653032767836397</v>
      </c>
    </row>
    <row r="41" spans="1:11" x14ac:dyDescent="0.2">
      <c r="A41" s="8" t="s">
        <v>32</v>
      </c>
      <c r="B41" s="158">
        <v>12216</v>
      </c>
      <c r="C41" s="111">
        <v>11381</v>
      </c>
      <c r="D41" s="118">
        <v>11686</v>
      </c>
      <c r="E41" s="124">
        <f t="shared" si="0"/>
        <v>7.3367893858184763E-2</v>
      </c>
      <c r="F41" s="116">
        <f t="shared" si="1"/>
        <v>4.5353414341947618E-2</v>
      </c>
      <c r="G41" s="156">
        <f>ינואר!B41+פברואר!B41</f>
        <v>21038</v>
      </c>
      <c r="H41" s="111">
        <v>20304</v>
      </c>
      <c r="I41" s="118">
        <v>21065</v>
      </c>
      <c r="J41" s="104">
        <f t="shared" si="2"/>
        <v>3.6150512214341957E-2</v>
      </c>
      <c r="K41" s="105">
        <f t="shared" si="3"/>
        <v>-1.2817469736530196E-3</v>
      </c>
    </row>
    <row r="42" spans="1:11" x14ac:dyDescent="0.2">
      <c r="A42" s="8" t="s">
        <v>33</v>
      </c>
      <c r="B42" s="158">
        <v>628</v>
      </c>
      <c r="C42" s="111">
        <v>535</v>
      </c>
      <c r="D42" s="118">
        <v>635</v>
      </c>
      <c r="E42" s="124">
        <f t="shared" si="0"/>
        <v>0.17383177570093467</v>
      </c>
      <c r="F42" s="116">
        <f t="shared" si="1"/>
        <v>-1.1023622047244053E-2</v>
      </c>
      <c r="G42" s="156">
        <f>ינואר!B42+פברואר!B42</f>
        <v>1186</v>
      </c>
      <c r="H42" s="111">
        <v>1006</v>
      </c>
      <c r="I42" s="118">
        <v>1152</v>
      </c>
      <c r="J42" s="104">
        <f t="shared" si="2"/>
        <v>0.17892644135188873</v>
      </c>
      <c r="K42" s="105">
        <f t="shared" si="3"/>
        <v>2.951388888888884E-2</v>
      </c>
    </row>
    <row r="43" spans="1:11" x14ac:dyDescent="0.2">
      <c r="A43" s="8" t="s">
        <v>34</v>
      </c>
      <c r="B43" s="158">
        <v>3519</v>
      </c>
      <c r="C43" s="111">
        <v>3529</v>
      </c>
      <c r="D43" s="118">
        <v>4637</v>
      </c>
      <c r="E43" s="124">
        <f t="shared" si="0"/>
        <v>-2.8336639274582076E-3</v>
      </c>
      <c r="F43" s="116">
        <f t="shared" si="1"/>
        <v>-0.24110416217381925</v>
      </c>
      <c r="G43" s="156">
        <f>ינואר!B43+פברואר!B43</f>
        <v>5901</v>
      </c>
      <c r="H43" s="111">
        <v>6123</v>
      </c>
      <c r="I43" s="118">
        <v>7982</v>
      </c>
      <c r="J43" s="104">
        <f t="shared" si="2"/>
        <v>-3.6256736893679586E-2</v>
      </c>
      <c r="K43" s="105">
        <f t="shared" si="3"/>
        <v>-0.26071160110248059</v>
      </c>
    </row>
    <row r="44" spans="1:11" x14ac:dyDescent="0.2">
      <c r="A44" s="8" t="s">
        <v>35</v>
      </c>
      <c r="B44" s="158">
        <v>2406</v>
      </c>
      <c r="C44" s="111">
        <v>2266</v>
      </c>
      <c r="D44" s="118">
        <v>2642</v>
      </c>
      <c r="E44" s="124">
        <f t="shared" si="0"/>
        <v>6.1782877316857832E-2</v>
      </c>
      <c r="F44" s="116">
        <f t="shared" si="1"/>
        <v>-8.9326267978803942E-2</v>
      </c>
      <c r="G44" s="156">
        <f>ינואר!B44+פברואר!B44</f>
        <v>4151</v>
      </c>
      <c r="H44" s="111">
        <v>3903</v>
      </c>
      <c r="I44" s="118">
        <v>4445</v>
      </c>
      <c r="J44" s="104">
        <f t="shared" si="2"/>
        <v>6.3540866000512342E-2</v>
      </c>
      <c r="K44" s="105">
        <f t="shared" si="3"/>
        <v>-6.6141732283464538E-2</v>
      </c>
    </row>
    <row r="45" spans="1:11" x14ac:dyDescent="0.2">
      <c r="A45" s="7" t="s">
        <v>36</v>
      </c>
      <c r="B45" s="158">
        <v>22649</v>
      </c>
      <c r="C45" s="111">
        <v>21361</v>
      </c>
      <c r="D45" s="118">
        <v>22795</v>
      </c>
      <c r="E45" s="124">
        <f t="shared" si="0"/>
        <v>6.0296802584148601E-2</v>
      </c>
      <c r="F45" s="116">
        <f t="shared" si="1"/>
        <v>-6.4049133581925988E-3</v>
      </c>
      <c r="G45" s="156">
        <f>ינואר!B45+פברואר!B45</f>
        <v>34839</v>
      </c>
      <c r="H45" s="111">
        <v>32352</v>
      </c>
      <c r="I45" s="118">
        <v>36644</v>
      </c>
      <c r="J45" s="104">
        <f t="shared" si="2"/>
        <v>7.6873145400593534E-2</v>
      </c>
      <c r="K45" s="105">
        <f t="shared" si="3"/>
        <v>-4.9257722956009165E-2</v>
      </c>
    </row>
    <row r="46" spans="1:11" x14ac:dyDescent="0.2">
      <c r="A46" s="7" t="s">
        <v>37</v>
      </c>
      <c r="B46" s="158">
        <v>5808</v>
      </c>
      <c r="C46" s="111">
        <v>5795</v>
      </c>
      <c r="D46" s="118">
        <v>8677</v>
      </c>
      <c r="E46" s="124">
        <f t="shared" si="0"/>
        <v>2.2433132010353241E-3</v>
      </c>
      <c r="F46" s="116">
        <f t="shared" si="1"/>
        <v>-0.33064423187737702</v>
      </c>
      <c r="G46" s="156">
        <f>ינואר!B46+פברואר!B46</f>
        <v>11212</v>
      </c>
      <c r="H46" s="111">
        <v>12044</v>
      </c>
      <c r="I46" s="118">
        <v>17574</v>
      </c>
      <c r="J46" s="104">
        <f t="shared" si="2"/>
        <v>-6.9080039853869124E-2</v>
      </c>
      <c r="K46" s="105">
        <f t="shared" si="3"/>
        <v>-0.36201206327529301</v>
      </c>
    </row>
    <row r="47" spans="1:11" x14ac:dyDescent="0.2">
      <c r="A47" s="8" t="s">
        <v>38</v>
      </c>
      <c r="B47" s="158">
        <v>3170</v>
      </c>
      <c r="C47" s="111">
        <v>2581</v>
      </c>
      <c r="D47" s="118">
        <v>3644</v>
      </c>
      <c r="E47" s="124">
        <f t="shared" si="0"/>
        <v>0.22820612165827203</v>
      </c>
      <c r="F47" s="116">
        <f t="shared" si="1"/>
        <v>-0.13007683863885844</v>
      </c>
      <c r="G47" s="156">
        <f>ינואר!B47+פברואר!B47</f>
        <v>5207</v>
      </c>
      <c r="H47" s="111">
        <v>4398</v>
      </c>
      <c r="I47" s="118">
        <v>5929</v>
      </c>
      <c r="J47" s="104">
        <f t="shared" si="2"/>
        <v>0.18394724874943158</v>
      </c>
      <c r="K47" s="105">
        <f t="shared" si="3"/>
        <v>-0.12177432956653733</v>
      </c>
    </row>
    <row r="48" spans="1:11" x14ac:dyDescent="0.2">
      <c r="A48" s="8" t="s">
        <v>39</v>
      </c>
      <c r="B48" s="158">
        <v>13432</v>
      </c>
      <c r="C48" s="111">
        <v>12072</v>
      </c>
      <c r="D48" s="118">
        <v>15696</v>
      </c>
      <c r="E48" s="124">
        <f t="shared" si="0"/>
        <v>0.11265738899933742</v>
      </c>
      <c r="F48" s="116">
        <f t="shared" si="1"/>
        <v>-0.14424057084607544</v>
      </c>
      <c r="G48" s="156">
        <f>ינואר!B48+פברואר!B48</f>
        <v>21537</v>
      </c>
      <c r="H48" s="111">
        <v>19226</v>
      </c>
      <c r="I48" s="118">
        <v>25599</v>
      </c>
      <c r="J48" s="104">
        <f t="shared" si="2"/>
        <v>0.12020181004889219</v>
      </c>
      <c r="K48" s="105">
        <f t="shared" si="3"/>
        <v>-0.15867807336224071</v>
      </c>
    </row>
    <row r="49" spans="1:11" x14ac:dyDescent="0.2">
      <c r="A49" s="8" t="s">
        <v>40</v>
      </c>
      <c r="B49" s="158">
        <v>2393</v>
      </c>
      <c r="C49" s="111">
        <v>2244</v>
      </c>
      <c r="D49" s="118">
        <v>5998</v>
      </c>
      <c r="E49" s="124">
        <f t="shared" si="0"/>
        <v>6.6399286987522288E-2</v>
      </c>
      <c r="F49" s="116">
        <f t="shared" si="1"/>
        <v>-0.60103367789263085</v>
      </c>
      <c r="G49" s="156">
        <f>ינואר!B49+פברואר!B49</f>
        <v>3812</v>
      </c>
      <c r="H49" s="111">
        <v>3617</v>
      </c>
      <c r="I49" s="118">
        <v>7790</v>
      </c>
      <c r="J49" s="104">
        <f t="shared" si="2"/>
        <v>5.3912081835775449E-2</v>
      </c>
      <c r="K49" s="105">
        <f t="shared" si="3"/>
        <v>-0.51065468549422333</v>
      </c>
    </row>
    <row r="50" spans="1:11" x14ac:dyDescent="0.2">
      <c r="A50" s="7" t="s">
        <v>41</v>
      </c>
      <c r="B50" s="158">
        <v>2916</v>
      </c>
      <c r="C50" s="111">
        <v>2653</v>
      </c>
      <c r="D50" s="118">
        <v>4093</v>
      </c>
      <c r="E50" s="124">
        <f t="shared" si="0"/>
        <v>9.9133056916698159E-2</v>
      </c>
      <c r="F50" s="116">
        <f t="shared" si="1"/>
        <v>-0.28756413388712432</v>
      </c>
      <c r="G50" s="156">
        <f>ינואר!B50+פברואר!B50</f>
        <v>5456</v>
      </c>
      <c r="H50" s="111">
        <v>5257</v>
      </c>
      <c r="I50" s="118">
        <v>7315</v>
      </c>
      <c r="J50" s="104">
        <f t="shared" si="2"/>
        <v>3.7854289518736817E-2</v>
      </c>
      <c r="K50" s="105">
        <f t="shared" si="3"/>
        <v>-0.25413533834586466</v>
      </c>
    </row>
    <row r="51" spans="1:11" x14ac:dyDescent="0.2">
      <c r="A51" s="8" t="s">
        <v>42</v>
      </c>
      <c r="B51" s="158">
        <v>701</v>
      </c>
      <c r="C51" s="111">
        <v>1029</v>
      </c>
      <c r="D51" s="118">
        <v>701</v>
      </c>
      <c r="E51" s="124">
        <f t="shared" si="0"/>
        <v>-0.31875607385811466</v>
      </c>
      <c r="F51" s="116">
        <f t="shared" si="1"/>
        <v>0</v>
      </c>
      <c r="G51" s="156">
        <f>ינואר!B51+פברואר!B51</f>
        <v>1269</v>
      </c>
      <c r="H51" s="111">
        <v>1435</v>
      </c>
      <c r="I51" s="118">
        <v>1057</v>
      </c>
      <c r="J51" s="104">
        <f t="shared" si="2"/>
        <v>-0.11567944250871076</v>
      </c>
      <c r="K51" s="105">
        <f t="shared" si="3"/>
        <v>0.20056764427625362</v>
      </c>
    </row>
    <row r="52" spans="1:11" x14ac:dyDescent="0.2">
      <c r="A52" s="8"/>
      <c r="B52" s="158"/>
      <c r="C52" s="111"/>
      <c r="D52" s="118"/>
      <c r="E52" s="124"/>
      <c r="F52" s="116"/>
      <c r="G52" s="156"/>
      <c r="H52" s="111"/>
      <c r="I52" s="118"/>
      <c r="J52" s="104"/>
      <c r="K52" s="105"/>
    </row>
    <row r="53" spans="1:11" x14ac:dyDescent="0.2">
      <c r="A53" s="8" t="s">
        <v>43</v>
      </c>
      <c r="B53" s="158">
        <f>SUM(B54:B60)</f>
        <v>25200</v>
      </c>
      <c r="C53" s="111">
        <f>SUM(C54:C60)</f>
        <v>32400</v>
      </c>
      <c r="D53" s="118">
        <v>45557</v>
      </c>
      <c r="E53" s="124">
        <f t="shared" si="0"/>
        <v>-0.22222222222222221</v>
      </c>
      <c r="F53" s="116">
        <f t="shared" si="1"/>
        <v>-0.44684680729635406</v>
      </c>
      <c r="G53" s="156">
        <f>ינואר!B53+פברואר!B53</f>
        <v>54548</v>
      </c>
      <c r="H53" s="111">
        <v>74832</v>
      </c>
      <c r="I53" s="118">
        <v>106280</v>
      </c>
      <c r="J53" s="104">
        <f t="shared" si="2"/>
        <v>-0.27106050887320932</v>
      </c>
      <c r="K53" s="105">
        <f t="shared" si="3"/>
        <v>-0.48675197591268349</v>
      </c>
    </row>
    <row r="54" spans="1:11" x14ac:dyDescent="0.2">
      <c r="A54" s="8" t="s">
        <v>44</v>
      </c>
      <c r="B54" s="158">
        <v>13949</v>
      </c>
      <c r="C54" s="111">
        <v>22092</v>
      </c>
      <c r="D54" s="118">
        <v>34734</v>
      </c>
      <c r="E54" s="124">
        <f t="shared" si="0"/>
        <v>-0.36859496650371171</v>
      </c>
      <c r="F54" s="116">
        <f t="shared" si="1"/>
        <v>-0.5984050210168711</v>
      </c>
      <c r="G54" s="156">
        <f>ינואר!B54+פברואר!B54</f>
        <v>31236</v>
      </c>
      <c r="H54" s="111">
        <v>51780</v>
      </c>
      <c r="I54" s="118">
        <v>81877</v>
      </c>
      <c r="J54" s="104">
        <f t="shared" si="2"/>
        <v>-0.39675550405561988</v>
      </c>
      <c r="K54" s="105">
        <f t="shared" si="3"/>
        <v>-0.61850092211487961</v>
      </c>
    </row>
    <row r="55" spans="1:11" x14ac:dyDescent="0.2">
      <c r="A55" s="8" t="s">
        <v>45</v>
      </c>
      <c r="B55" s="158">
        <v>9246</v>
      </c>
      <c r="C55" s="111">
        <v>7513</v>
      </c>
      <c r="D55" s="118">
        <v>8463</v>
      </c>
      <c r="E55" s="124">
        <f t="shared" si="0"/>
        <v>0.23066684413682959</v>
      </c>
      <c r="F55" s="116">
        <f t="shared" si="1"/>
        <v>9.2520382842963489E-2</v>
      </c>
      <c r="G55" s="156">
        <f>ינואר!B55+פברואר!B55</f>
        <v>18987</v>
      </c>
      <c r="H55" s="111">
        <v>17126</v>
      </c>
      <c r="I55" s="118">
        <v>19250</v>
      </c>
      <c r="J55" s="104">
        <f t="shared" si="2"/>
        <v>0.10866518743431031</v>
      </c>
      <c r="K55" s="105">
        <f t="shared" si="3"/>
        <v>-1.3662337662337709E-2</v>
      </c>
    </row>
    <row r="56" spans="1:11" x14ac:dyDescent="0.2">
      <c r="A56" s="8" t="s">
        <v>46</v>
      </c>
      <c r="B56" s="158">
        <v>1039</v>
      </c>
      <c r="C56" s="111">
        <v>1406</v>
      </c>
      <c r="D56" s="118">
        <v>1320</v>
      </c>
      <c r="E56" s="124">
        <f t="shared" si="0"/>
        <v>-0.26102418207681366</v>
      </c>
      <c r="F56" s="116">
        <f t="shared" si="1"/>
        <v>-0.21287878787878789</v>
      </c>
      <c r="G56" s="156">
        <f>ינואר!B56+פברואר!B56</f>
        <v>2247</v>
      </c>
      <c r="H56" s="111">
        <v>2836</v>
      </c>
      <c r="I56" s="118">
        <v>2890</v>
      </c>
      <c r="J56" s="104">
        <f t="shared" si="2"/>
        <v>-0.2076868829337094</v>
      </c>
      <c r="K56" s="105">
        <f t="shared" si="3"/>
        <v>-0.22249134948096883</v>
      </c>
    </row>
    <row r="57" spans="1:11" x14ac:dyDescent="0.2">
      <c r="A57" s="8" t="s">
        <v>47</v>
      </c>
      <c r="B57" s="158">
        <v>436</v>
      </c>
      <c r="C57" s="111">
        <v>427</v>
      </c>
      <c r="D57" s="118">
        <v>211</v>
      </c>
      <c r="E57" s="124">
        <f t="shared" si="0"/>
        <v>2.1077283372365363E-2</v>
      </c>
      <c r="F57" s="116">
        <f t="shared" si="1"/>
        <v>1.066350710900474</v>
      </c>
      <c r="G57" s="156">
        <f>ינואר!B57+פברואר!B57</f>
        <v>841</v>
      </c>
      <c r="H57" s="111">
        <v>951</v>
      </c>
      <c r="I57" s="118">
        <v>462</v>
      </c>
      <c r="J57" s="104">
        <f t="shared" si="2"/>
        <v>-0.11566771819137744</v>
      </c>
      <c r="K57" s="105">
        <f t="shared" si="3"/>
        <v>0.82034632034632038</v>
      </c>
    </row>
    <row r="58" spans="1:11" x14ac:dyDescent="0.2">
      <c r="A58" s="8" t="s">
        <v>48</v>
      </c>
      <c r="B58" s="158">
        <v>241</v>
      </c>
      <c r="C58" s="111">
        <v>212</v>
      </c>
      <c r="D58" s="118">
        <v>177</v>
      </c>
      <c r="E58" s="124">
        <f t="shared" si="0"/>
        <v>0.1367924528301887</v>
      </c>
      <c r="F58" s="116">
        <f t="shared" si="1"/>
        <v>0.3615819209039548</v>
      </c>
      <c r="G58" s="156">
        <f>ינואר!B58+פברואר!B58</f>
        <v>449</v>
      </c>
      <c r="H58" s="111">
        <v>413</v>
      </c>
      <c r="I58" s="118">
        <v>385</v>
      </c>
      <c r="J58" s="104">
        <f t="shared" si="2"/>
        <v>8.7167070217917697E-2</v>
      </c>
      <c r="K58" s="105">
        <f t="shared" si="3"/>
        <v>0.16623376623376629</v>
      </c>
    </row>
    <row r="59" spans="1:11" x14ac:dyDescent="0.2">
      <c r="A59" s="8" t="s">
        <v>87</v>
      </c>
      <c r="B59" s="158">
        <v>233</v>
      </c>
      <c r="C59" s="111">
        <v>614</v>
      </c>
      <c r="D59" s="118">
        <v>514</v>
      </c>
      <c r="E59" s="124">
        <f t="shared" si="0"/>
        <v>-0.62052117263843654</v>
      </c>
      <c r="F59" s="116">
        <f t="shared" si="1"/>
        <v>-0.54669260700389111</v>
      </c>
      <c r="G59" s="156">
        <f>ינואר!B59+פברואר!B59</f>
        <v>678</v>
      </c>
      <c r="H59" s="111">
        <v>1473</v>
      </c>
      <c r="I59" s="118">
        <v>1095</v>
      </c>
      <c r="J59" s="104">
        <f t="shared" si="2"/>
        <v>-0.53971486761710796</v>
      </c>
      <c r="K59" s="105">
        <f t="shared" si="3"/>
        <v>-0.38082191780821917</v>
      </c>
    </row>
    <row r="60" spans="1:11" x14ac:dyDescent="0.2">
      <c r="A60" s="8" t="s">
        <v>49</v>
      </c>
      <c r="B60" s="158">
        <v>56</v>
      </c>
      <c r="C60" s="111">
        <v>136</v>
      </c>
      <c r="D60" s="118">
        <v>138</v>
      </c>
      <c r="E60" s="124">
        <f t="shared" si="0"/>
        <v>-0.58823529411764708</v>
      </c>
      <c r="F60" s="116">
        <f t="shared" si="1"/>
        <v>-0.59420289855072461</v>
      </c>
      <c r="G60" s="156">
        <f>ינואר!B60+פברואר!B60</f>
        <v>110</v>
      </c>
      <c r="H60" s="111">
        <v>253</v>
      </c>
      <c r="I60" s="118">
        <v>321</v>
      </c>
      <c r="J60" s="104">
        <f t="shared" si="2"/>
        <v>-0.56521739130434789</v>
      </c>
      <c r="K60" s="105">
        <f t="shared" si="3"/>
        <v>-0.65732087227414326</v>
      </c>
    </row>
    <row r="61" spans="1:11" x14ac:dyDescent="0.2">
      <c r="A61" s="3"/>
      <c r="B61" s="158"/>
      <c r="C61" s="111"/>
      <c r="D61" s="118"/>
      <c r="E61" s="124"/>
      <c r="F61" s="116"/>
      <c r="G61" s="156"/>
      <c r="H61" s="111"/>
      <c r="I61" s="118"/>
      <c r="J61" s="104"/>
      <c r="K61" s="105"/>
    </row>
    <row r="62" spans="1:11" x14ac:dyDescent="0.2">
      <c r="A62" s="8" t="s">
        <v>50</v>
      </c>
      <c r="B62" s="158">
        <v>960</v>
      </c>
      <c r="C62" s="111">
        <v>764</v>
      </c>
      <c r="D62" s="118">
        <v>330</v>
      </c>
      <c r="E62" s="124">
        <f t="shared" si="0"/>
        <v>0.25654450261780104</v>
      </c>
      <c r="F62" s="116">
        <f t="shared" si="1"/>
        <v>1.9090909090909092</v>
      </c>
      <c r="G62" s="156">
        <f>ינואר!B62+פברואר!B62</f>
        <v>2077</v>
      </c>
      <c r="H62" s="111">
        <v>1693</v>
      </c>
      <c r="I62" s="118">
        <v>824</v>
      </c>
      <c r="J62" s="104">
        <f t="shared" si="2"/>
        <v>0.22681630242173667</v>
      </c>
      <c r="K62" s="105">
        <f t="shared" si="3"/>
        <v>1.520631067961165</v>
      </c>
    </row>
    <row r="63" spans="1:11" x14ac:dyDescent="0.2">
      <c r="A63" s="8" t="s">
        <v>51</v>
      </c>
      <c r="B63" s="158">
        <v>373</v>
      </c>
      <c r="C63" s="111">
        <v>236</v>
      </c>
      <c r="D63" s="118">
        <v>397</v>
      </c>
      <c r="E63" s="124">
        <f t="shared" si="0"/>
        <v>0.58050847457627119</v>
      </c>
      <c r="F63" s="116">
        <f t="shared" si="1"/>
        <v>-6.0453400503778343E-2</v>
      </c>
      <c r="G63" s="156">
        <f>ינואר!B63+פברואר!B63</f>
        <v>565</v>
      </c>
      <c r="H63" s="111">
        <v>388</v>
      </c>
      <c r="I63" s="118">
        <v>532</v>
      </c>
      <c r="J63" s="104">
        <f t="shared" si="2"/>
        <v>0.45618556701030921</v>
      </c>
      <c r="K63" s="105">
        <f t="shared" si="3"/>
        <v>6.203007518796988E-2</v>
      </c>
    </row>
    <row r="64" spans="1:11" x14ac:dyDescent="0.2">
      <c r="A64" s="8" t="s">
        <v>52</v>
      </c>
      <c r="B64" s="158">
        <v>1867</v>
      </c>
      <c r="C64" s="111">
        <v>961</v>
      </c>
      <c r="D64" s="118">
        <v>990</v>
      </c>
      <c r="E64" s="124">
        <f t="shared" si="0"/>
        <v>0.94276795005202918</v>
      </c>
      <c r="F64" s="116">
        <f t="shared" si="1"/>
        <v>0.8858585858585859</v>
      </c>
      <c r="G64" s="156">
        <f>ינואר!B64+פברואר!B64</f>
        <v>3258</v>
      </c>
      <c r="H64" s="111">
        <v>1644</v>
      </c>
      <c r="I64" s="118">
        <v>2218</v>
      </c>
      <c r="J64" s="104">
        <f t="shared" si="2"/>
        <v>0.98175182481751833</v>
      </c>
      <c r="K64" s="105">
        <f t="shared" si="3"/>
        <v>0.46889089269612261</v>
      </c>
    </row>
    <row r="65" spans="1:11" x14ac:dyDescent="0.2">
      <c r="A65" s="8" t="s">
        <v>53</v>
      </c>
      <c r="B65" s="158">
        <v>498</v>
      </c>
      <c r="C65" s="111">
        <v>333</v>
      </c>
      <c r="D65" s="118">
        <v>373</v>
      </c>
      <c r="E65" s="124">
        <f t="shared" si="0"/>
        <v>0.49549549549549554</v>
      </c>
      <c r="F65" s="116">
        <f t="shared" si="1"/>
        <v>0.33512064343163539</v>
      </c>
      <c r="G65" s="156">
        <f>ינואר!B65+פברואר!B65</f>
        <v>896</v>
      </c>
      <c r="H65" s="111">
        <v>680</v>
      </c>
      <c r="I65" s="118">
        <v>698</v>
      </c>
      <c r="J65" s="104">
        <f t="shared" si="2"/>
        <v>0.31764705882352939</v>
      </c>
      <c r="K65" s="105">
        <f t="shared" si="3"/>
        <v>0.2836676217765044</v>
      </c>
    </row>
    <row r="66" spans="1:11" x14ac:dyDescent="0.2">
      <c r="A66" s="3"/>
      <c r="B66" s="158"/>
      <c r="C66" s="111"/>
      <c r="D66" s="118"/>
      <c r="E66" s="124"/>
      <c r="F66" s="116"/>
      <c r="G66" s="156"/>
      <c r="H66" s="111"/>
      <c r="I66" s="118"/>
      <c r="J66" s="104"/>
      <c r="K66" s="105"/>
    </row>
    <row r="67" spans="1:11" x14ac:dyDescent="0.2">
      <c r="A67" s="8" t="s">
        <v>54</v>
      </c>
      <c r="B67" s="158">
        <v>8076</v>
      </c>
      <c r="C67" s="111">
        <v>9971</v>
      </c>
      <c r="D67" s="118">
        <v>10901</v>
      </c>
      <c r="E67" s="124">
        <f t="shared" si="0"/>
        <v>-0.19005114833015746</v>
      </c>
      <c r="F67" s="116">
        <f t="shared" si="1"/>
        <v>-0.25915053664801391</v>
      </c>
      <c r="G67" s="156">
        <f>ינואר!B67+פברואר!B67</f>
        <v>11697</v>
      </c>
      <c r="H67" s="111">
        <v>15375</v>
      </c>
      <c r="I67" s="118">
        <v>18530</v>
      </c>
      <c r="J67" s="104">
        <f t="shared" si="2"/>
        <v>-0.23921951219512194</v>
      </c>
      <c r="K67" s="105">
        <f t="shared" si="3"/>
        <v>-0.36875337290879651</v>
      </c>
    </row>
    <row r="68" spans="1:11" x14ac:dyDescent="0.2">
      <c r="A68" s="8" t="s">
        <v>55</v>
      </c>
      <c r="B68" s="158">
        <v>1711</v>
      </c>
      <c r="C68" s="111">
        <v>1530</v>
      </c>
      <c r="D68" s="118">
        <v>1339</v>
      </c>
      <c r="E68" s="124">
        <f t="shared" si="0"/>
        <v>0.11830065359477127</v>
      </c>
      <c r="F68" s="116">
        <f t="shared" si="1"/>
        <v>0.27781926811053026</v>
      </c>
      <c r="G68" s="156">
        <f>ינואר!B68+פברואר!B68</f>
        <v>2867</v>
      </c>
      <c r="H68" s="111">
        <v>2520</v>
      </c>
      <c r="I68" s="118">
        <v>2599</v>
      </c>
      <c r="J68" s="104">
        <f t="shared" si="2"/>
        <v>0.13769841269841265</v>
      </c>
      <c r="K68" s="105">
        <f t="shared" si="3"/>
        <v>0.10311658330126972</v>
      </c>
    </row>
    <row r="69" spans="1:11" x14ac:dyDescent="0.2">
      <c r="A69" s="8" t="s">
        <v>56</v>
      </c>
      <c r="B69" s="158">
        <v>408</v>
      </c>
      <c r="C69" s="111">
        <v>197</v>
      </c>
      <c r="D69" s="118">
        <v>422</v>
      </c>
      <c r="E69" s="124">
        <f t="shared" si="0"/>
        <v>1.0710659898477157</v>
      </c>
      <c r="F69" s="116">
        <f t="shared" si="1"/>
        <v>-3.3175355450236976E-2</v>
      </c>
      <c r="G69" s="156">
        <f>ינואר!B69+פברואר!B69</f>
        <v>716</v>
      </c>
      <c r="H69" s="111">
        <v>393</v>
      </c>
      <c r="I69" s="118">
        <v>942</v>
      </c>
      <c r="J69" s="104">
        <f t="shared" si="2"/>
        <v>0.82188295165394409</v>
      </c>
      <c r="K69" s="105">
        <f t="shared" si="3"/>
        <v>-0.23991507430997872</v>
      </c>
    </row>
    <row r="70" spans="1:11" x14ac:dyDescent="0.2">
      <c r="A70" s="8" t="s">
        <v>88</v>
      </c>
      <c r="B70" s="158">
        <v>212</v>
      </c>
      <c r="C70" s="111">
        <v>356</v>
      </c>
      <c r="D70" s="118">
        <v>359</v>
      </c>
      <c r="E70" s="124">
        <f t="shared" ref="E70:E96" si="4">B70/C70-1</f>
        <v>-0.4044943820224719</v>
      </c>
      <c r="F70" s="116">
        <f t="shared" ref="F70:F96" si="5">B70/D70-1</f>
        <v>-0.40947075208913652</v>
      </c>
      <c r="G70" s="156">
        <f>ינואר!B70+פברואר!B70</f>
        <v>346</v>
      </c>
      <c r="H70" s="111">
        <v>812</v>
      </c>
      <c r="I70" s="118">
        <v>777</v>
      </c>
      <c r="J70" s="104">
        <f t="shared" ref="J70:J96" si="6">G70/H70-1</f>
        <v>-0.57389162561576357</v>
      </c>
      <c r="K70" s="105">
        <f t="shared" ref="K70:K96" si="7">G70/I70-1</f>
        <v>-0.55469755469755477</v>
      </c>
    </row>
    <row r="71" spans="1:11" x14ac:dyDescent="0.2">
      <c r="A71" s="8" t="s">
        <v>89</v>
      </c>
      <c r="B71" s="158">
        <v>376</v>
      </c>
      <c r="C71" s="111">
        <v>333</v>
      </c>
      <c r="D71" s="118">
        <v>664</v>
      </c>
      <c r="E71" s="124">
        <f t="shared" si="4"/>
        <v>0.12912912912912922</v>
      </c>
      <c r="F71" s="116">
        <f t="shared" si="5"/>
        <v>-0.4337349397590361</v>
      </c>
      <c r="G71" s="156">
        <f>ינואר!B71+פברואר!B71</f>
        <v>587</v>
      </c>
      <c r="H71" s="111">
        <v>430</v>
      </c>
      <c r="I71" s="118">
        <v>762</v>
      </c>
      <c r="J71" s="104">
        <f t="shared" si="6"/>
        <v>0.36511627906976751</v>
      </c>
      <c r="K71" s="105">
        <f t="shared" si="7"/>
        <v>-0.2296587926509186</v>
      </c>
    </row>
    <row r="72" spans="1:11" x14ac:dyDescent="0.2">
      <c r="A72" s="8" t="s">
        <v>59</v>
      </c>
      <c r="B72" s="158">
        <v>3477</v>
      </c>
      <c r="C72" s="111">
        <v>2583</v>
      </c>
      <c r="D72" s="118">
        <v>3530</v>
      </c>
      <c r="E72" s="124">
        <f t="shared" si="4"/>
        <v>0.3461091753774681</v>
      </c>
      <c r="F72" s="116">
        <f t="shared" si="5"/>
        <v>-1.501416430594904E-2</v>
      </c>
      <c r="G72" s="156">
        <f>ינואר!B72+פברואר!B72</f>
        <v>6625</v>
      </c>
      <c r="H72" s="111">
        <v>5978</v>
      </c>
      <c r="I72" s="118">
        <v>7516</v>
      </c>
      <c r="J72" s="104">
        <f t="shared" si="6"/>
        <v>0.10823017731682838</v>
      </c>
      <c r="K72" s="105">
        <f t="shared" si="7"/>
        <v>-0.11854709952102183</v>
      </c>
    </row>
    <row r="73" spans="1:11" x14ac:dyDescent="0.2">
      <c r="A73" s="8" t="s">
        <v>60</v>
      </c>
      <c r="B73" s="158">
        <v>508</v>
      </c>
      <c r="C73" s="111">
        <v>427</v>
      </c>
      <c r="D73" s="118">
        <v>515</v>
      </c>
      <c r="E73" s="124">
        <f t="shared" si="4"/>
        <v>0.18969555035128804</v>
      </c>
      <c r="F73" s="116">
        <f t="shared" si="5"/>
        <v>-1.3592233009708687E-2</v>
      </c>
      <c r="G73" s="156">
        <f>ינואר!B73+פברואר!B73</f>
        <v>935</v>
      </c>
      <c r="H73" s="111">
        <v>888</v>
      </c>
      <c r="I73" s="118">
        <v>1027</v>
      </c>
      <c r="J73" s="104">
        <f t="shared" si="6"/>
        <v>5.2927927927927998E-2</v>
      </c>
      <c r="K73" s="105">
        <f t="shared" si="7"/>
        <v>-8.9581304771178205E-2</v>
      </c>
    </row>
    <row r="74" spans="1:11" x14ac:dyDescent="0.2">
      <c r="A74" s="8" t="s">
        <v>61</v>
      </c>
      <c r="B74" s="158">
        <v>1092</v>
      </c>
      <c r="C74" s="111">
        <v>873</v>
      </c>
      <c r="D74" s="118">
        <v>1339</v>
      </c>
      <c r="E74" s="124">
        <f t="shared" si="4"/>
        <v>0.25085910652920962</v>
      </c>
      <c r="F74" s="116">
        <f t="shared" si="5"/>
        <v>-0.18446601941747576</v>
      </c>
      <c r="G74" s="156">
        <f>ינואר!B74+פברואר!B74</f>
        <v>1835</v>
      </c>
      <c r="H74" s="111">
        <v>1471</v>
      </c>
      <c r="I74" s="118">
        <v>2270</v>
      </c>
      <c r="J74" s="104">
        <f t="shared" si="6"/>
        <v>0.24745071380013606</v>
      </c>
      <c r="K74" s="105">
        <f t="shared" si="7"/>
        <v>-0.19162995594713661</v>
      </c>
    </row>
    <row r="75" spans="1:11" x14ac:dyDescent="0.2">
      <c r="A75" s="8" t="s">
        <v>62</v>
      </c>
      <c r="B75" s="158">
        <v>739</v>
      </c>
      <c r="C75" s="111">
        <v>673</v>
      </c>
      <c r="D75" s="118">
        <v>771</v>
      </c>
      <c r="E75" s="124">
        <f t="shared" si="4"/>
        <v>9.8068350668647941E-2</v>
      </c>
      <c r="F75" s="116">
        <f t="shared" si="5"/>
        <v>-4.1504539559014231E-2</v>
      </c>
      <c r="G75" s="156">
        <f>ינואר!B75+פברואר!B75</f>
        <v>1030</v>
      </c>
      <c r="H75" s="111">
        <v>1003</v>
      </c>
      <c r="I75" s="118">
        <v>1078</v>
      </c>
      <c r="J75" s="104">
        <f t="shared" si="6"/>
        <v>2.6919242273180544E-2</v>
      </c>
      <c r="K75" s="105">
        <f t="shared" si="7"/>
        <v>-4.4526901669758812E-2</v>
      </c>
    </row>
    <row r="76" spans="1:11" x14ac:dyDescent="0.2">
      <c r="A76" s="8" t="s">
        <v>63</v>
      </c>
      <c r="B76" s="158">
        <v>1191</v>
      </c>
      <c r="C76" s="111">
        <v>1033</v>
      </c>
      <c r="D76" s="118">
        <v>1283</v>
      </c>
      <c r="E76" s="124">
        <f t="shared" si="4"/>
        <v>0.1529525653436592</v>
      </c>
      <c r="F76" s="116">
        <f t="shared" si="5"/>
        <v>-7.1706936866718585E-2</v>
      </c>
      <c r="G76" s="156">
        <f>ינואר!B76+פברואר!B76</f>
        <v>2324</v>
      </c>
      <c r="H76" s="111">
        <v>2020</v>
      </c>
      <c r="I76" s="118">
        <v>2696</v>
      </c>
      <c r="J76" s="104">
        <f t="shared" si="6"/>
        <v>0.15049504950495041</v>
      </c>
      <c r="K76" s="105">
        <f t="shared" si="7"/>
        <v>-0.13798219584569738</v>
      </c>
    </row>
    <row r="77" spans="1:11" x14ac:dyDescent="0.2">
      <c r="A77" s="8" t="s">
        <v>64</v>
      </c>
      <c r="B77" s="158">
        <f>217+151</f>
        <v>368</v>
      </c>
      <c r="C77" s="111">
        <f>228+98</f>
        <v>326</v>
      </c>
      <c r="D77" s="118">
        <v>562</v>
      </c>
      <c r="E77" s="124">
        <f t="shared" si="4"/>
        <v>0.12883435582822078</v>
      </c>
      <c r="F77" s="116">
        <f t="shared" si="5"/>
        <v>-0.34519572953736655</v>
      </c>
      <c r="G77" s="156">
        <f>ינואר!B77+פברואר!B77</f>
        <v>610</v>
      </c>
      <c r="H77" s="111">
        <v>574</v>
      </c>
      <c r="I77" s="118">
        <v>859</v>
      </c>
      <c r="J77" s="104">
        <f t="shared" si="6"/>
        <v>6.2717770034843134E-2</v>
      </c>
      <c r="K77" s="105">
        <f t="shared" si="7"/>
        <v>-0.28987194412107098</v>
      </c>
    </row>
    <row r="78" spans="1:11" x14ac:dyDescent="0.2">
      <c r="A78" s="8"/>
      <c r="B78" s="158"/>
      <c r="C78" s="111"/>
      <c r="D78" s="118"/>
      <c r="E78" s="124"/>
      <c r="F78" s="116"/>
      <c r="G78" s="156"/>
      <c r="H78" s="111"/>
      <c r="I78" s="118"/>
      <c r="J78" s="104"/>
      <c r="K78" s="105"/>
    </row>
    <row r="79" spans="1:11" x14ac:dyDescent="0.2">
      <c r="A79" s="8" t="s">
        <v>65</v>
      </c>
      <c r="B79" s="158">
        <f>SUM(B80:B83)</f>
        <v>54846</v>
      </c>
      <c r="C79" s="111">
        <f>SUM(C80:C83)</f>
        <v>51997</v>
      </c>
      <c r="D79" s="118">
        <v>55269</v>
      </c>
      <c r="E79" s="124">
        <f t="shared" si="4"/>
        <v>5.4791622593611145E-2</v>
      </c>
      <c r="F79" s="116">
        <f t="shared" si="5"/>
        <v>-7.6534766324702908E-3</v>
      </c>
      <c r="G79" s="156">
        <f>ינואר!B79+פברואר!B79</f>
        <v>113352</v>
      </c>
      <c r="H79" s="111">
        <v>107831</v>
      </c>
      <c r="I79" s="118">
        <v>117436</v>
      </c>
      <c r="J79" s="104">
        <f t="shared" si="6"/>
        <v>5.1200489655108372E-2</v>
      </c>
      <c r="K79" s="105">
        <f t="shared" si="7"/>
        <v>-3.4776388841581851E-2</v>
      </c>
    </row>
    <row r="80" spans="1:11" x14ac:dyDescent="0.2">
      <c r="A80" s="8" t="s">
        <v>66</v>
      </c>
      <c r="B80" s="158">
        <v>41994</v>
      </c>
      <c r="C80" s="111">
        <v>39238</v>
      </c>
      <c r="D80" s="118">
        <v>41505</v>
      </c>
      <c r="E80" s="124">
        <f t="shared" si="4"/>
        <v>7.0238034558336215E-2</v>
      </c>
      <c r="F80" s="116">
        <f t="shared" si="5"/>
        <v>1.1781713046620901E-2</v>
      </c>
      <c r="G80" s="156">
        <f>ינואר!B80+פברואר!B80</f>
        <v>87066</v>
      </c>
      <c r="H80" s="111">
        <v>81004</v>
      </c>
      <c r="I80" s="118">
        <v>88175</v>
      </c>
      <c r="J80" s="104">
        <f t="shared" si="6"/>
        <v>7.4835810577255524E-2</v>
      </c>
      <c r="K80" s="105">
        <f t="shared" si="7"/>
        <v>-1.2577261128437711E-2</v>
      </c>
    </row>
    <row r="81" spans="1:11" x14ac:dyDescent="0.2">
      <c r="A81" s="8" t="s">
        <v>67</v>
      </c>
      <c r="B81" s="158">
        <v>4187</v>
      </c>
      <c r="C81" s="111">
        <v>3896</v>
      </c>
      <c r="D81" s="118">
        <v>4251</v>
      </c>
      <c r="E81" s="124">
        <f t="shared" si="4"/>
        <v>7.4691991786447698E-2</v>
      </c>
      <c r="F81" s="116">
        <f t="shared" si="5"/>
        <v>-1.5055281110326946E-2</v>
      </c>
      <c r="G81" s="156">
        <f>ינואר!B81+פברואר!B81</f>
        <v>7674</v>
      </c>
      <c r="H81" s="111">
        <v>7096</v>
      </c>
      <c r="I81" s="118">
        <v>8073</v>
      </c>
      <c r="J81" s="104">
        <f t="shared" si="6"/>
        <v>8.1454340473506193E-2</v>
      </c>
      <c r="K81" s="105">
        <f t="shared" si="7"/>
        <v>-4.9424005945745031E-2</v>
      </c>
    </row>
    <row r="82" spans="1:11" x14ac:dyDescent="0.2">
      <c r="A82" s="8" t="s">
        <v>68</v>
      </c>
      <c r="B82" s="158">
        <v>1021</v>
      </c>
      <c r="C82" s="111">
        <v>1014</v>
      </c>
      <c r="D82" s="118">
        <v>1000.9999999999999</v>
      </c>
      <c r="E82" s="124">
        <f t="shared" si="4"/>
        <v>6.9033530571991353E-3</v>
      </c>
      <c r="F82" s="116">
        <f t="shared" si="5"/>
        <v>1.9980019980020192E-2</v>
      </c>
      <c r="G82" s="156">
        <f>ינואר!B82+פברואר!B82</f>
        <v>2084</v>
      </c>
      <c r="H82" s="111">
        <v>1845</v>
      </c>
      <c r="I82" s="118">
        <v>1825</v>
      </c>
      <c r="J82" s="104">
        <f t="shared" si="6"/>
        <v>0.12953929539295395</v>
      </c>
      <c r="K82" s="105">
        <f t="shared" si="7"/>
        <v>0.1419178082191781</v>
      </c>
    </row>
    <row r="83" spans="1:11" x14ac:dyDescent="0.2">
      <c r="A83" s="8" t="s">
        <v>69</v>
      </c>
      <c r="B83" s="158">
        <v>7644</v>
      </c>
      <c r="C83" s="111">
        <v>7849</v>
      </c>
      <c r="D83" s="118">
        <v>8512</v>
      </c>
      <c r="E83" s="124">
        <f t="shared" si="4"/>
        <v>-2.6117976812332744E-2</v>
      </c>
      <c r="F83" s="116">
        <f t="shared" si="5"/>
        <v>-0.10197368421052633</v>
      </c>
      <c r="G83" s="156">
        <f>ינואר!B83+פברואר!B83</f>
        <v>16528</v>
      </c>
      <c r="H83" s="111">
        <v>17886</v>
      </c>
      <c r="I83" s="118">
        <v>19363</v>
      </c>
      <c r="J83" s="104">
        <f t="shared" si="6"/>
        <v>-7.5925304707592511E-2</v>
      </c>
      <c r="K83" s="105">
        <f t="shared" si="7"/>
        <v>-0.14641326240768471</v>
      </c>
    </row>
    <row r="84" spans="1:11" x14ac:dyDescent="0.2">
      <c r="A84" s="8" t="s">
        <v>70</v>
      </c>
      <c r="B84" s="158">
        <v>273</v>
      </c>
      <c r="C84" s="111">
        <v>210</v>
      </c>
      <c r="D84" s="118">
        <v>233</v>
      </c>
      <c r="E84" s="124">
        <f t="shared" si="4"/>
        <v>0.30000000000000004</v>
      </c>
      <c r="F84" s="116">
        <f t="shared" si="5"/>
        <v>0.17167381974248919</v>
      </c>
      <c r="G84" s="156">
        <f>ינואר!B84+פברואר!B84</f>
        <v>558</v>
      </c>
      <c r="H84" s="111">
        <v>464</v>
      </c>
      <c r="I84" s="118">
        <v>476</v>
      </c>
      <c r="J84" s="104">
        <f t="shared" si="6"/>
        <v>0.20258620689655182</v>
      </c>
      <c r="K84" s="105">
        <f t="shared" si="7"/>
        <v>0.17226890756302526</v>
      </c>
    </row>
    <row r="85" spans="1:11" x14ac:dyDescent="0.2">
      <c r="A85" s="8" t="s">
        <v>71</v>
      </c>
      <c r="B85" s="158">
        <v>2555</v>
      </c>
      <c r="C85" s="111">
        <v>2094</v>
      </c>
      <c r="D85" s="118">
        <v>2446</v>
      </c>
      <c r="E85" s="124">
        <f t="shared" si="4"/>
        <v>0.22015281757402105</v>
      </c>
      <c r="F85" s="116">
        <f t="shared" si="5"/>
        <v>4.4562551103842996E-2</v>
      </c>
      <c r="G85" s="156">
        <f>ינואר!B85+פברואר!B85</f>
        <v>6538</v>
      </c>
      <c r="H85" s="111">
        <v>5517</v>
      </c>
      <c r="I85" s="118">
        <v>6414</v>
      </c>
      <c r="J85" s="104">
        <f t="shared" si="6"/>
        <v>0.18506434656516224</v>
      </c>
      <c r="K85" s="105">
        <f t="shared" si="7"/>
        <v>1.9332709697536643E-2</v>
      </c>
    </row>
    <row r="86" spans="1:11" x14ac:dyDescent="0.2">
      <c r="A86" s="8" t="s">
        <v>72</v>
      </c>
      <c r="B86" s="158">
        <v>2135</v>
      </c>
      <c r="C86" s="111">
        <v>2910</v>
      </c>
      <c r="D86" s="118">
        <v>2994</v>
      </c>
      <c r="E86" s="124">
        <f t="shared" si="4"/>
        <v>-0.26632302405498287</v>
      </c>
      <c r="F86" s="116">
        <f t="shared" si="5"/>
        <v>-0.28690714762859049</v>
      </c>
      <c r="G86" s="156">
        <f>ינואר!B86+פברואר!B86</f>
        <v>4665</v>
      </c>
      <c r="H86" s="111">
        <v>7277</v>
      </c>
      <c r="I86" s="118">
        <v>6962</v>
      </c>
      <c r="J86" s="104">
        <f t="shared" si="6"/>
        <v>-0.35893912326508182</v>
      </c>
      <c r="K86" s="105">
        <f t="shared" si="7"/>
        <v>-0.32993392703246194</v>
      </c>
    </row>
    <row r="87" spans="1:11" x14ac:dyDescent="0.2">
      <c r="A87" s="8" t="s">
        <v>73</v>
      </c>
      <c r="B87" s="158">
        <v>723</v>
      </c>
      <c r="C87" s="111">
        <v>918</v>
      </c>
      <c r="D87" s="118">
        <v>1076</v>
      </c>
      <c r="E87" s="124">
        <f t="shared" si="4"/>
        <v>-0.21241830065359479</v>
      </c>
      <c r="F87" s="116">
        <f t="shared" si="5"/>
        <v>-0.32806691449814129</v>
      </c>
      <c r="G87" s="156">
        <f>ינואר!B87+פברואר!B87</f>
        <v>1336</v>
      </c>
      <c r="H87" s="111">
        <v>1438</v>
      </c>
      <c r="I87" s="118">
        <v>1617</v>
      </c>
      <c r="J87" s="104">
        <f t="shared" si="6"/>
        <v>-7.09318497913769E-2</v>
      </c>
      <c r="K87" s="105">
        <f t="shared" si="7"/>
        <v>-0.17377860235003095</v>
      </c>
    </row>
    <row r="88" spans="1:11" x14ac:dyDescent="0.2">
      <c r="A88" s="8" t="s">
        <v>74</v>
      </c>
      <c r="B88" s="158">
        <v>566</v>
      </c>
      <c r="C88" s="111">
        <v>418</v>
      </c>
      <c r="D88" s="118">
        <v>427</v>
      </c>
      <c r="E88" s="124">
        <f t="shared" si="4"/>
        <v>0.35406698564593309</v>
      </c>
      <c r="F88" s="116">
        <f t="shared" si="5"/>
        <v>0.32552693208430905</v>
      </c>
      <c r="G88" s="156">
        <f>ינואר!B88+פברואר!B88</f>
        <v>917</v>
      </c>
      <c r="H88" s="111">
        <v>876</v>
      </c>
      <c r="I88" s="118">
        <v>1037</v>
      </c>
      <c r="J88" s="104">
        <f t="shared" si="6"/>
        <v>4.6803652968036458E-2</v>
      </c>
      <c r="K88" s="105">
        <f t="shared" si="7"/>
        <v>-0.11571841851494691</v>
      </c>
    </row>
    <row r="89" spans="1:11" x14ac:dyDescent="0.2">
      <c r="A89" s="8" t="s">
        <v>75</v>
      </c>
      <c r="B89" s="158">
        <v>45</v>
      </c>
      <c r="C89" s="111">
        <v>50</v>
      </c>
      <c r="D89" s="118">
        <v>111</v>
      </c>
      <c r="E89" s="124">
        <f t="shared" si="4"/>
        <v>-9.9999999999999978E-2</v>
      </c>
      <c r="F89" s="116">
        <f t="shared" si="5"/>
        <v>-0.59459459459459452</v>
      </c>
      <c r="G89" s="156">
        <f>ינואר!B89+פברואר!B89</f>
        <v>129</v>
      </c>
      <c r="H89" s="111">
        <v>108</v>
      </c>
      <c r="I89" s="118">
        <v>389</v>
      </c>
      <c r="J89" s="104">
        <f t="shared" si="6"/>
        <v>0.19444444444444442</v>
      </c>
      <c r="K89" s="105">
        <f t="shared" si="7"/>
        <v>-0.66838046272493568</v>
      </c>
    </row>
    <row r="90" spans="1:11" x14ac:dyDescent="0.2">
      <c r="A90" s="8"/>
      <c r="B90" s="158"/>
      <c r="C90" s="111"/>
      <c r="D90" s="118"/>
      <c r="E90" s="124"/>
      <c r="F90" s="116"/>
      <c r="G90" s="156"/>
      <c r="H90" s="111"/>
      <c r="I90" s="118"/>
      <c r="J90" s="104"/>
      <c r="K90" s="105"/>
    </row>
    <row r="91" spans="1:11" x14ac:dyDescent="0.2">
      <c r="A91" s="8" t="s">
        <v>76</v>
      </c>
      <c r="B91" s="158">
        <f>SUM(B92:B94)</f>
        <v>1339</v>
      </c>
      <c r="C91" s="111">
        <v>1438</v>
      </c>
      <c r="D91" s="118">
        <v>1501</v>
      </c>
      <c r="E91" s="124">
        <f t="shared" si="4"/>
        <v>-6.8845618915159945E-2</v>
      </c>
      <c r="F91" s="116">
        <f t="shared" si="5"/>
        <v>-0.10792804796802136</v>
      </c>
      <c r="G91" s="156">
        <f>ינואר!B91+פברואר!B91</f>
        <v>3793</v>
      </c>
      <c r="H91" s="111">
        <v>3501</v>
      </c>
      <c r="I91" s="118">
        <v>4356</v>
      </c>
      <c r="J91" s="104">
        <f t="shared" si="6"/>
        <v>8.3404741502427937E-2</v>
      </c>
      <c r="K91" s="105">
        <f t="shared" si="7"/>
        <v>-0.12924701561065199</v>
      </c>
    </row>
    <row r="92" spans="1:11" x14ac:dyDescent="0.2">
      <c r="A92" s="8" t="s">
        <v>77</v>
      </c>
      <c r="B92" s="158">
        <v>1180</v>
      </c>
      <c r="C92" s="111">
        <v>1229</v>
      </c>
      <c r="D92" s="118">
        <v>1265</v>
      </c>
      <c r="E92" s="124">
        <f t="shared" si="4"/>
        <v>-3.9869812855980458E-2</v>
      </c>
      <c r="F92" s="116">
        <f t="shared" si="5"/>
        <v>-6.7193675889328008E-2</v>
      </c>
      <c r="G92" s="156">
        <f>ינואר!B92+פברואר!B92</f>
        <v>3306</v>
      </c>
      <c r="H92" s="111">
        <v>3021</v>
      </c>
      <c r="I92" s="118">
        <v>3764</v>
      </c>
      <c r="J92" s="104">
        <f t="shared" si="6"/>
        <v>9.4339622641509413E-2</v>
      </c>
      <c r="K92" s="105">
        <f t="shared" si="7"/>
        <v>-0.12167906482465463</v>
      </c>
    </row>
    <row r="93" spans="1:11" x14ac:dyDescent="0.2">
      <c r="A93" s="8" t="s">
        <v>78</v>
      </c>
      <c r="B93" s="158">
        <v>126</v>
      </c>
      <c r="C93" s="111">
        <v>170</v>
      </c>
      <c r="D93" s="118">
        <v>203</v>
      </c>
      <c r="E93" s="124">
        <f t="shared" si="4"/>
        <v>-0.25882352941176467</v>
      </c>
      <c r="F93" s="116">
        <f t="shared" si="5"/>
        <v>-0.37931034482758619</v>
      </c>
      <c r="G93" s="156">
        <f>ינואר!B93+פברואר!B93</f>
        <v>396</v>
      </c>
      <c r="H93" s="111">
        <v>390</v>
      </c>
      <c r="I93" s="118">
        <v>517</v>
      </c>
      <c r="J93" s="104">
        <f t="shared" si="6"/>
        <v>1.538461538461533E-2</v>
      </c>
      <c r="K93" s="105">
        <f t="shared" si="7"/>
        <v>-0.23404255319148937</v>
      </c>
    </row>
    <row r="94" spans="1:11" x14ac:dyDescent="0.2">
      <c r="A94" s="8" t="s">
        <v>19</v>
      </c>
      <c r="B94" s="158">
        <v>33</v>
      </c>
      <c r="C94" s="111">
        <v>39</v>
      </c>
      <c r="D94" s="118">
        <v>33</v>
      </c>
      <c r="E94" s="124">
        <f t="shared" si="4"/>
        <v>-0.15384615384615385</v>
      </c>
      <c r="F94" s="116">
        <f t="shared" si="5"/>
        <v>0</v>
      </c>
      <c r="G94" s="156">
        <f>ינואר!B94+פברואר!B94</f>
        <v>91</v>
      </c>
      <c r="H94" s="111">
        <v>90</v>
      </c>
      <c r="I94" s="118">
        <v>75</v>
      </c>
      <c r="J94" s="104">
        <f t="shared" si="6"/>
        <v>1.1111111111111072E-2</v>
      </c>
      <c r="K94" s="105">
        <f t="shared" si="7"/>
        <v>0.21333333333333337</v>
      </c>
    </row>
    <row r="95" spans="1:11" x14ac:dyDescent="0.2">
      <c r="A95" s="8"/>
      <c r="B95" s="158"/>
      <c r="C95" s="111"/>
      <c r="D95" s="118"/>
      <c r="E95" s="124"/>
      <c r="F95" s="116"/>
      <c r="G95" s="156"/>
      <c r="H95" s="111"/>
      <c r="I95" s="118"/>
      <c r="J95" s="104"/>
      <c r="K95" s="105"/>
    </row>
    <row r="96" spans="1:11" ht="13.5" thickBot="1" x14ac:dyDescent="0.25">
      <c r="A96" s="11" t="s">
        <v>79</v>
      </c>
      <c r="B96" s="159">
        <v>346</v>
      </c>
      <c r="C96" s="112">
        <v>525</v>
      </c>
      <c r="D96" s="119">
        <v>792</v>
      </c>
      <c r="E96" s="125">
        <f t="shared" si="4"/>
        <v>-0.34095238095238101</v>
      </c>
      <c r="F96" s="117">
        <f t="shared" si="5"/>
        <v>-0.56313131313131315</v>
      </c>
      <c r="G96" s="157">
        <f>ינואר!B96+פברואר!B96</f>
        <v>1102</v>
      </c>
      <c r="H96" s="112">
        <v>2225</v>
      </c>
      <c r="I96" s="119">
        <v>2004</v>
      </c>
      <c r="J96" s="106">
        <f t="shared" si="6"/>
        <v>-0.50471910112359553</v>
      </c>
      <c r="K96" s="107">
        <f t="shared" si="7"/>
        <v>-0.45009980039920161</v>
      </c>
    </row>
  </sheetData>
  <mergeCells count="4">
    <mergeCell ref="B3:D3"/>
    <mergeCell ref="E3:F3"/>
    <mergeCell ref="G3:I3"/>
    <mergeCell ref="J3:K3"/>
  </mergeCells>
  <conditionalFormatting sqref="E5:F96">
    <cfRule type="cellIs" dxfId="87" priority="9" operator="lessThan">
      <formula>0</formula>
    </cfRule>
    <cfRule type="cellIs" dxfId="86" priority="10" operator="greaterThan">
      <formula>0</formula>
    </cfRule>
    <cfRule type="cellIs" dxfId="85" priority="11" operator="greaterThan">
      <formula>0</formula>
    </cfRule>
    <cfRule type="cellIs" dxfId="84" priority="12" operator="lessThan">
      <formula>0</formula>
    </cfRule>
  </conditionalFormatting>
  <conditionalFormatting sqref="J5:K96">
    <cfRule type="cellIs" dxfId="83" priority="1" operator="lessThan">
      <formula>0</formula>
    </cfRule>
    <cfRule type="cellIs" dxfId="82" priority="2" operator="greaterThan">
      <formula>0</formula>
    </cfRule>
    <cfRule type="cellIs" dxfId="81" priority="3" operator="greaterThan">
      <formula>0</formula>
    </cfRule>
    <cfRule type="cellIs" dxfId="80" priority="4" operator="lessThan">
      <formula>0</formula>
    </cfRule>
  </conditionalFormatting>
  <pageMargins left="0.7" right="0.7" top="0.75" bottom="0.75" header="0.3" footer="0.3"/>
  <pageSetup paperSize="9" scale="91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49" zoomScaleNormal="100" workbookViewId="0">
      <selection activeCell="H100" sqref="H100"/>
    </sheetView>
  </sheetViews>
  <sheetFormatPr defaultColWidth="9" defaultRowHeight="12.75" x14ac:dyDescent="0.2"/>
  <cols>
    <col min="1" max="1" width="26.375" style="29" customWidth="1"/>
    <col min="2" max="2" width="8.625" style="29" bestFit="1" customWidth="1"/>
    <col min="3" max="4" width="7.375" style="29" bestFit="1" customWidth="1"/>
    <col min="5" max="6" width="7.875" style="29" bestFit="1" customWidth="1"/>
    <col min="7" max="7" width="8.625" style="29" bestFit="1" customWidth="1"/>
    <col min="8" max="9" width="7.375" style="29" bestFit="1" customWidth="1"/>
    <col min="10" max="11" width="7.875" style="29" bestFit="1" customWidth="1"/>
    <col min="12" max="16384" width="9" style="29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30"/>
      <c r="C2" s="30"/>
      <c r="D2" s="30"/>
      <c r="G2" s="30"/>
      <c r="H2" s="30"/>
      <c r="I2" s="30"/>
    </row>
    <row r="3" spans="1:11" ht="13.5" thickBot="1" x14ac:dyDescent="0.25">
      <c r="A3" s="12"/>
      <c r="B3" s="174" t="s">
        <v>90</v>
      </c>
      <c r="C3" s="175"/>
      <c r="D3" s="176"/>
      <c r="E3" s="174" t="s">
        <v>0</v>
      </c>
      <c r="F3" s="176"/>
      <c r="G3" s="164" t="s">
        <v>91</v>
      </c>
      <c r="H3" s="169"/>
      <c r="I3" s="165"/>
      <c r="J3" s="177" t="s">
        <v>0</v>
      </c>
      <c r="K3" s="178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5">
        <v>2016</v>
      </c>
      <c r="H4" s="113">
        <v>2015</v>
      </c>
      <c r="I4" s="26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60">
        <f>B6+B27+B35+B79+B91+B96</f>
        <v>258833</v>
      </c>
      <c r="C5" s="139">
        <f>C6+C27+C35+C79+C91+C96</f>
        <v>254806</v>
      </c>
      <c r="D5" s="140">
        <v>302430</v>
      </c>
      <c r="E5" s="129">
        <f>B5/C5-1</f>
        <v>1.580418043531151E-2</v>
      </c>
      <c r="F5" s="24">
        <f>B5/D5-1</f>
        <v>-0.14415567238699867</v>
      </c>
      <c r="G5" s="163">
        <f>B5+פברואר!G5</f>
        <v>636259</v>
      </c>
      <c r="H5" s="110">
        <v>636106</v>
      </c>
      <c r="I5" s="120">
        <v>775506</v>
      </c>
      <c r="J5" s="23">
        <f>G5/H5-1</f>
        <v>2.405259500775081E-4</v>
      </c>
      <c r="K5" s="24">
        <f>G5/I5-1</f>
        <v>-0.1795563154894998</v>
      </c>
    </row>
    <row r="6" spans="1:11" x14ac:dyDescent="0.2">
      <c r="A6" s="8" t="s">
        <v>2</v>
      </c>
      <c r="B6" s="161">
        <f>B8+B21</f>
        <v>23359</v>
      </c>
      <c r="C6" s="111">
        <f>C8+C21</f>
        <v>19447</v>
      </c>
      <c r="D6" s="118">
        <v>24045</v>
      </c>
      <c r="E6" s="124">
        <f t="shared" ref="E6:E69" si="0">B6/C6-1</f>
        <v>0.20116213297680874</v>
      </c>
      <c r="F6" s="32">
        <f t="shared" ref="F6:F69" si="1">B6/D6-1</f>
        <v>-2.8529839883551622E-2</v>
      </c>
      <c r="G6" s="163">
        <f>B6+פברואר!G6</f>
        <v>61855</v>
      </c>
      <c r="H6" s="111">
        <v>54204</v>
      </c>
      <c r="I6" s="118">
        <v>67627</v>
      </c>
      <c r="J6" s="31">
        <f t="shared" ref="J6:J69" si="2">G6/H6-1</f>
        <v>0.1411519445059406</v>
      </c>
      <c r="K6" s="32">
        <f t="shared" ref="K6:K69" si="3">G6/I6-1</f>
        <v>-8.535052567761392E-2</v>
      </c>
    </row>
    <row r="7" spans="1:11" x14ac:dyDescent="0.2">
      <c r="A7" s="8"/>
      <c r="B7" s="161"/>
      <c r="C7" s="111"/>
      <c r="D7" s="118"/>
      <c r="E7" s="124"/>
      <c r="F7" s="32"/>
      <c r="G7" s="163"/>
      <c r="H7" s="111"/>
      <c r="I7" s="118"/>
      <c r="J7" s="31"/>
      <c r="K7" s="32"/>
    </row>
    <row r="8" spans="1:11" x14ac:dyDescent="0.2">
      <c r="A8" s="8" t="s">
        <v>3</v>
      </c>
      <c r="B8" s="161">
        <f>SUM(B9:B19)</f>
        <v>17596</v>
      </c>
      <c r="C8" s="111">
        <f>SUM(C9:C19)</f>
        <v>14760</v>
      </c>
      <c r="D8" s="118">
        <v>19338</v>
      </c>
      <c r="E8" s="124">
        <f t="shared" si="0"/>
        <v>0.19214092140921402</v>
      </c>
      <c r="F8" s="32">
        <f t="shared" si="1"/>
        <v>-9.0081704416175357E-2</v>
      </c>
      <c r="G8" s="163">
        <f>B8+פברואר!G8</f>
        <v>47347</v>
      </c>
      <c r="H8" s="111">
        <v>41021</v>
      </c>
      <c r="I8" s="118">
        <v>52263</v>
      </c>
      <c r="J8" s="31">
        <f t="shared" si="2"/>
        <v>0.15421369542429497</v>
      </c>
      <c r="K8" s="32">
        <f t="shared" si="3"/>
        <v>-9.4062721236821467E-2</v>
      </c>
    </row>
    <row r="9" spans="1:11" x14ac:dyDescent="0.2">
      <c r="A9" s="8" t="s">
        <v>4</v>
      </c>
      <c r="B9" s="161">
        <v>2800</v>
      </c>
      <c r="C9" s="111">
        <v>2158</v>
      </c>
      <c r="D9" s="118">
        <v>2705</v>
      </c>
      <c r="E9" s="124">
        <f t="shared" si="0"/>
        <v>0.29749768303985169</v>
      </c>
      <c r="F9" s="32">
        <f t="shared" si="1"/>
        <v>3.512014787430684E-2</v>
      </c>
      <c r="G9" s="163">
        <f>B9+פברואר!G9</f>
        <v>6448</v>
      </c>
      <c r="H9" s="111">
        <v>5612</v>
      </c>
      <c r="I9" s="118">
        <v>6247</v>
      </c>
      <c r="J9" s="31">
        <f t="shared" si="2"/>
        <v>0.14896650035637915</v>
      </c>
      <c r="K9" s="32">
        <f t="shared" si="3"/>
        <v>3.2175444213222271E-2</v>
      </c>
    </row>
    <row r="10" spans="1:11" x14ac:dyDescent="0.2">
      <c r="A10" s="8" t="s">
        <v>5</v>
      </c>
      <c r="B10" s="161">
        <v>736</v>
      </c>
      <c r="C10" s="111">
        <v>614</v>
      </c>
      <c r="D10" s="118">
        <v>1646</v>
      </c>
      <c r="E10" s="124">
        <f t="shared" si="0"/>
        <v>0.19869706840390888</v>
      </c>
      <c r="F10" s="32">
        <f t="shared" si="1"/>
        <v>-0.55285540704738767</v>
      </c>
      <c r="G10" s="163">
        <f>B10+פברואר!G10</f>
        <v>1450</v>
      </c>
      <c r="H10" s="111">
        <v>1075</v>
      </c>
      <c r="I10" s="118">
        <v>3283</v>
      </c>
      <c r="J10" s="31">
        <f t="shared" si="2"/>
        <v>0.34883720930232553</v>
      </c>
      <c r="K10" s="32">
        <f t="shared" si="3"/>
        <v>-0.55833079500456906</v>
      </c>
    </row>
    <row r="11" spans="1:11" x14ac:dyDescent="0.2">
      <c r="A11" s="8" t="s">
        <v>6</v>
      </c>
      <c r="B11" s="161">
        <v>2873</v>
      </c>
      <c r="C11" s="111">
        <v>2303</v>
      </c>
      <c r="D11" s="118">
        <v>4081.0000000000005</v>
      </c>
      <c r="E11" s="124">
        <f t="shared" si="0"/>
        <v>0.24750325662179762</v>
      </c>
      <c r="F11" s="32">
        <f t="shared" si="1"/>
        <v>-0.29600588091154134</v>
      </c>
      <c r="G11" s="163">
        <f>B11+פברואר!G11</f>
        <v>5579</v>
      </c>
      <c r="H11" s="111">
        <v>5414</v>
      </c>
      <c r="I11" s="118">
        <v>9041</v>
      </c>
      <c r="J11" s="31">
        <f t="shared" si="2"/>
        <v>3.0476542297746656E-2</v>
      </c>
      <c r="K11" s="32">
        <f t="shared" si="3"/>
        <v>-0.38292224311469969</v>
      </c>
    </row>
    <row r="12" spans="1:11" x14ac:dyDescent="0.2">
      <c r="A12" s="8" t="s">
        <v>86</v>
      </c>
      <c r="B12" s="161">
        <v>516</v>
      </c>
      <c r="C12" s="111">
        <v>443</v>
      </c>
      <c r="D12" s="118">
        <v>428</v>
      </c>
      <c r="E12" s="124">
        <f t="shared" si="0"/>
        <v>0.16478555304740405</v>
      </c>
      <c r="F12" s="32">
        <f t="shared" si="1"/>
        <v>0.20560747663551404</v>
      </c>
      <c r="G12" s="163">
        <f>B12+פברואר!G12</f>
        <v>1345</v>
      </c>
      <c r="H12" s="111">
        <v>1149</v>
      </c>
      <c r="I12" s="118">
        <v>1567</v>
      </c>
      <c r="J12" s="31">
        <f t="shared" si="2"/>
        <v>0.17058311575282858</v>
      </c>
      <c r="K12" s="32">
        <f t="shared" si="3"/>
        <v>-0.1416719846841098</v>
      </c>
    </row>
    <row r="13" spans="1:11" x14ac:dyDescent="0.2">
      <c r="A13" s="8" t="s">
        <v>8</v>
      </c>
      <c r="B13" s="161">
        <v>4678</v>
      </c>
      <c r="C13" s="111">
        <v>3498</v>
      </c>
      <c r="D13" s="118">
        <v>2668</v>
      </c>
      <c r="E13" s="124">
        <f t="shared" si="0"/>
        <v>0.33733562035448839</v>
      </c>
      <c r="F13" s="32">
        <f t="shared" si="1"/>
        <v>0.75337331334332824</v>
      </c>
      <c r="G13" s="163">
        <f>B13+פברואר!G13</f>
        <v>12374</v>
      </c>
      <c r="H13" s="111">
        <v>10227</v>
      </c>
      <c r="I13" s="118">
        <v>8638</v>
      </c>
      <c r="J13" s="31">
        <f t="shared" si="2"/>
        <v>0.20993448714187934</v>
      </c>
      <c r="K13" s="32">
        <f t="shared" si="3"/>
        <v>0.43250752489002076</v>
      </c>
    </row>
    <row r="14" spans="1:11" x14ac:dyDescent="0.2">
      <c r="A14" s="8" t="s">
        <v>9</v>
      </c>
      <c r="B14" s="161">
        <v>1051</v>
      </c>
      <c r="C14" s="111">
        <v>921</v>
      </c>
      <c r="D14" s="118">
        <v>1985</v>
      </c>
      <c r="E14" s="124">
        <f t="shared" si="0"/>
        <v>0.14115092290988063</v>
      </c>
      <c r="F14" s="32">
        <f t="shared" si="1"/>
        <v>-0.47052896725440807</v>
      </c>
      <c r="G14" s="163">
        <f>B14+פברואר!G14</f>
        <v>2777</v>
      </c>
      <c r="H14" s="111">
        <v>3154</v>
      </c>
      <c r="I14" s="118">
        <v>4337</v>
      </c>
      <c r="J14" s="31">
        <f t="shared" si="2"/>
        <v>-0.11953075459733675</v>
      </c>
      <c r="K14" s="32">
        <f t="shared" si="3"/>
        <v>-0.35969564214895089</v>
      </c>
    </row>
    <row r="15" spans="1:11" x14ac:dyDescent="0.2">
      <c r="A15" s="8" t="s">
        <v>10</v>
      </c>
      <c r="B15" s="161">
        <v>527</v>
      </c>
      <c r="C15" s="111">
        <v>655</v>
      </c>
      <c r="D15" s="118">
        <v>801</v>
      </c>
      <c r="E15" s="124">
        <f t="shared" si="0"/>
        <v>-0.19541984732824424</v>
      </c>
      <c r="F15" s="32">
        <f t="shared" si="1"/>
        <v>-0.34207240948813977</v>
      </c>
      <c r="G15" s="163">
        <f>B15+פברואר!G15</f>
        <v>1946</v>
      </c>
      <c r="H15" s="111">
        <v>1914</v>
      </c>
      <c r="I15" s="118">
        <v>2308</v>
      </c>
      <c r="J15" s="31">
        <f t="shared" si="2"/>
        <v>1.6718913270637348E-2</v>
      </c>
      <c r="K15" s="32">
        <f t="shared" si="3"/>
        <v>-0.15684575389948008</v>
      </c>
    </row>
    <row r="16" spans="1:11" x14ac:dyDescent="0.2">
      <c r="A16" s="8" t="s">
        <v>11</v>
      </c>
      <c r="B16" s="161">
        <v>2048</v>
      </c>
      <c r="C16" s="111">
        <v>2088</v>
      </c>
      <c r="D16" s="118">
        <v>2684</v>
      </c>
      <c r="E16" s="124">
        <f t="shared" si="0"/>
        <v>-1.9157088122605415E-2</v>
      </c>
      <c r="F16" s="32">
        <f t="shared" si="1"/>
        <v>-0.23695976154992549</v>
      </c>
      <c r="G16" s="163">
        <f>B16+פברואר!G16</f>
        <v>9691</v>
      </c>
      <c r="H16" s="111">
        <v>8018</v>
      </c>
      <c r="I16" s="118">
        <v>11815</v>
      </c>
      <c r="J16" s="31">
        <f t="shared" si="2"/>
        <v>0.20865552506859575</v>
      </c>
      <c r="K16" s="32">
        <f t="shared" si="3"/>
        <v>-0.17977147693609818</v>
      </c>
    </row>
    <row r="17" spans="1:11" x14ac:dyDescent="0.2">
      <c r="A17" s="8" t="s">
        <v>12</v>
      </c>
      <c r="B17" s="161">
        <v>1052</v>
      </c>
      <c r="C17" s="111">
        <v>1244</v>
      </c>
      <c r="D17" s="118">
        <v>1341</v>
      </c>
      <c r="E17" s="124">
        <f t="shared" si="0"/>
        <v>-0.15434083601286175</v>
      </c>
      <c r="F17" s="32">
        <f t="shared" si="1"/>
        <v>-0.21551081282624907</v>
      </c>
      <c r="G17" s="163">
        <f>B17+פברואר!G17</f>
        <v>2621</v>
      </c>
      <c r="H17" s="111">
        <v>2086</v>
      </c>
      <c r="I17" s="118">
        <v>2315</v>
      </c>
      <c r="J17" s="31">
        <f t="shared" si="2"/>
        <v>0.25647171620325993</v>
      </c>
      <c r="K17" s="32">
        <f t="shared" si="3"/>
        <v>0.13218142548596101</v>
      </c>
    </row>
    <row r="18" spans="1:11" x14ac:dyDescent="0.2">
      <c r="A18" s="8" t="s">
        <v>13</v>
      </c>
      <c r="B18" s="161">
        <v>172</v>
      </c>
      <c r="C18" s="111">
        <v>145</v>
      </c>
      <c r="D18" s="118">
        <v>208</v>
      </c>
      <c r="E18" s="124">
        <f t="shared" si="0"/>
        <v>0.18620689655172407</v>
      </c>
      <c r="F18" s="32">
        <f t="shared" si="1"/>
        <v>-0.17307692307692313</v>
      </c>
      <c r="G18" s="163">
        <f>B18+פברואר!G18</f>
        <v>402</v>
      </c>
      <c r="H18" s="111">
        <v>380</v>
      </c>
      <c r="I18" s="118">
        <v>537</v>
      </c>
      <c r="J18" s="31">
        <f t="shared" si="2"/>
        <v>5.7894736842105221E-2</v>
      </c>
      <c r="K18" s="32">
        <f t="shared" si="3"/>
        <v>-0.25139664804469275</v>
      </c>
    </row>
    <row r="19" spans="1:11" x14ac:dyDescent="0.2">
      <c r="A19" s="8" t="s">
        <v>14</v>
      </c>
      <c r="B19" s="161">
        <v>1143</v>
      </c>
      <c r="C19" s="111">
        <v>691</v>
      </c>
      <c r="D19" s="118">
        <v>791</v>
      </c>
      <c r="E19" s="124">
        <f t="shared" si="0"/>
        <v>0.65412445730824897</v>
      </c>
      <c r="F19" s="32">
        <f t="shared" si="1"/>
        <v>0.4450063211125157</v>
      </c>
      <c r="G19" s="163">
        <f>B19+פברואר!G19</f>
        <v>2714</v>
      </c>
      <c r="H19" s="111">
        <v>1992</v>
      </c>
      <c r="I19" s="118">
        <v>2175</v>
      </c>
      <c r="J19" s="31">
        <f t="shared" si="2"/>
        <v>0.36244979919678721</v>
      </c>
      <c r="K19" s="32">
        <f t="shared" si="3"/>
        <v>0.2478160919540231</v>
      </c>
    </row>
    <row r="20" spans="1:11" x14ac:dyDescent="0.2">
      <c r="A20" s="8"/>
      <c r="B20" s="161"/>
      <c r="C20" s="111"/>
      <c r="D20" s="118"/>
      <c r="E20" s="124"/>
      <c r="F20" s="32"/>
      <c r="G20" s="163"/>
      <c r="H20" s="111"/>
      <c r="I20" s="118"/>
      <c r="J20" s="31"/>
      <c r="K20" s="32"/>
    </row>
    <row r="21" spans="1:11" x14ac:dyDescent="0.2">
      <c r="A21" s="8" t="s">
        <v>15</v>
      </c>
      <c r="B21" s="161">
        <f>SUM(B22:B25)</f>
        <v>5763</v>
      </c>
      <c r="C21" s="111">
        <f>SUM(C22:C25)</f>
        <v>4687</v>
      </c>
      <c r="D21" s="118">
        <v>4707</v>
      </c>
      <c r="E21" s="124">
        <f t="shared" si="0"/>
        <v>0.22957115425645402</v>
      </c>
      <c r="F21" s="32">
        <f t="shared" si="1"/>
        <v>0.22434671765455705</v>
      </c>
      <c r="G21" s="163">
        <f>B21+פברואר!G21</f>
        <v>14508</v>
      </c>
      <c r="H21" s="111">
        <v>13183</v>
      </c>
      <c r="I21" s="118">
        <v>15364</v>
      </c>
      <c r="J21" s="31">
        <f t="shared" si="2"/>
        <v>0.10050823029659406</v>
      </c>
      <c r="K21" s="32">
        <f t="shared" si="3"/>
        <v>-5.5714657641239285E-2</v>
      </c>
    </row>
    <row r="22" spans="1:11" x14ac:dyDescent="0.2">
      <c r="A22" s="8" t="s">
        <v>16</v>
      </c>
      <c r="B22" s="161">
        <v>617</v>
      </c>
      <c r="C22" s="111">
        <v>473</v>
      </c>
      <c r="D22" s="118">
        <v>770</v>
      </c>
      <c r="E22" s="124">
        <f t="shared" si="0"/>
        <v>0.30443974630021131</v>
      </c>
      <c r="F22" s="32">
        <f t="shared" si="1"/>
        <v>-0.19870129870129871</v>
      </c>
      <c r="G22" s="163">
        <f>B22+פברואר!G22</f>
        <v>1440</v>
      </c>
      <c r="H22" s="111">
        <v>1163</v>
      </c>
      <c r="I22" s="118">
        <v>1866</v>
      </c>
      <c r="J22" s="31">
        <f t="shared" si="2"/>
        <v>0.23817712811693892</v>
      </c>
      <c r="K22" s="32">
        <f t="shared" si="3"/>
        <v>-0.22829581993569137</v>
      </c>
    </row>
    <row r="23" spans="1:11" x14ac:dyDescent="0.2">
      <c r="A23" s="8" t="s">
        <v>17</v>
      </c>
      <c r="B23" s="161">
        <v>2991</v>
      </c>
      <c r="C23" s="111">
        <v>2054</v>
      </c>
      <c r="D23" s="118">
        <v>1755</v>
      </c>
      <c r="E23" s="124">
        <f t="shared" si="0"/>
        <v>0.45618305744888032</v>
      </c>
      <c r="F23" s="32">
        <f t="shared" si="1"/>
        <v>0.70427350427350421</v>
      </c>
      <c r="G23" s="163">
        <f>B23+פברואר!G23</f>
        <v>7628</v>
      </c>
      <c r="H23" s="111">
        <v>5511</v>
      </c>
      <c r="I23" s="118">
        <v>6633</v>
      </c>
      <c r="J23" s="31">
        <f t="shared" si="2"/>
        <v>0.38414080929050987</v>
      </c>
      <c r="K23" s="32">
        <f t="shared" si="3"/>
        <v>0.15000753806723965</v>
      </c>
    </row>
    <row r="24" spans="1:11" x14ac:dyDescent="0.2">
      <c r="A24" s="8" t="s">
        <v>18</v>
      </c>
      <c r="B24" s="161">
        <v>1195</v>
      </c>
      <c r="C24" s="111">
        <v>1169</v>
      </c>
      <c r="D24" s="118">
        <v>1002.9999999999999</v>
      </c>
      <c r="E24" s="124">
        <f t="shared" si="0"/>
        <v>2.2241231822070162E-2</v>
      </c>
      <c r="F24" s="32">
        <f t="shared" si="1"/>
        <v>0.19142572283150572</v>
      </c>
      <c r="G24" s="163">
        <f>B24+פברואר!G24</f>
        <v>3228</v>
      </c>
      <c r="H24" s="111">
        <v>3564</v>
      </c>
      <c r="I24" s="118">
        <v>3732</v>
      </c>
      <c r="J24" s="31">
        <f t="shared" si="2"/>
        <v>-9.4276094276094291E-2</v>
      </c>
      <c r="K24" s="32">
        <f t="shared" si="3"/>
        <v>-0.135048231511254</v>
      </c>
    </row>
    <row r="25" spans="1:11" x14ac:dyDescent="0.2">
      <c r="A25" s="8" t="s">
        <v>19</v>
      </c>
      <c r="B25" s="161">
        <v>960</v>
      </c>
      <c r="C25" s="111">
        <v>991</v>
      </c>
      <c r="D25" s="118">
        <v>1179</v>
      </c>
      <c r="E25" s="124">
        <f t="shared" si="0"/>
        <v>-3.1281533804238149E-2</v>
      </c>
      <c r="F25" s="32">
        <f t="shared" si="1"/>
        <v>-0.18575063613231557</v>
      </c>
      <c r="G25" s="163">
        <f>B25+פברואר!G25</f>
        <v>2212</v>
      </c>
      <c r="H25" s="111">
        <v>2945</v>
      </c>
      <c r="I25" s="118">
        <v>3133</v>
      </c>
      <c r="J25" s="31">
        <f t="shared" si="2"/>
        <v>-0.24889643463497457</v>
      </c>
      <c r="K25" s="32">
        <f t="shared" si="3"/>
        <v>-0.29396744334503666</v>
      </c>
    </row>
    <row r="26" spans="1:11" x14ac:dyDescent="0.2">
      <c r="A26" s="8"/>
      <c r="B26" s="161"/>
      <c r="C26" s="111"/>
      <c r="D26" s="118"/>
      <c r="E26" s="124"/>
      <c r="F26" s="32"/>
      <c r="G26" s="163"/>
      <c r="H26" s="111"/>
      <c r="I26" s="118"/>
      <c r="J26" s="31"/>
      <c r="K26" s="32"/>
    </row>
    <row r="27" spans="1:11" x14ac:dyDescent="0.2">
      <c r="A27" s="8" t="s">
        <v>20</v>
      </c>
      <c r="B27" s="161">
        <f>SUM(B28:B33)</f>
        <v>5542</v>
      </c>
      <c r="C27" s="111">
        <f>SUM(C28:C33)</f>
        <v>6090</v>
      </c>
      <c r="D27" s="118">
        <v>6217</v>
      </c>
      <c r="E27" s="124">
        <f t="shared" si="0"/>
        <v>-8.9983579638752031E-2</v>
      </c>
      <c r="F27" s="32">
        <f t="shared" si="1"/>
        <v>-0.10857326684896251</v>
      </c>
      <c r="G27" s="163">
        <f>B27+פברואר!G27</f>
        <v>10764</v>
      </c>
      <c r="H27" s="111">
        <v>10787</v>
      </c>
      <c r="I27" s="118">
        <v>11337</v>
      </c>
      <c r="J27" s="31">
        <f t="shared" si="2"/>
        <v>-2.1321961620469621E-3</v>
      </c>
      <c r="K27" s="32">
        <f t="shared" si="3"/>
        <v>-5.0542471553321033E-2</v>
      </c>
    </row>
    <row r="28" spans="1:11" x14ac:dyDescent="0.2">
      <c r="A28" s="8" t="s">
        <v>21</v>
      </c>
      <c r="B28" s="161">
        <v>1709</v>
      </c>
      <c r="C28" s="111">
        <v>1678</v>
      </c>
      <c r="D28" s="118">
        <v>1702</v>
      </c>
      <c r="E28" s="124">
        <f t="shared" si="0"/>
        <v>1.8474374255065484E-2</v>
      </c>
      <c r="F28" s="32">
        <f t="shared" si="1"/>
        <v>4.1128084606345539E-3</v>
      </c>
      <c r="G28" s="163">
        <f>B28+פברואר!G28</f>
        <v>3682</v>
      </c>
      <c r="H28" s="111">
        <v>3439</v>
      </c>
      <c r="I28" s="118">
        <v>3513</v>
      </c>
      <c r="J28" s="31">
        <f t="shared" si="2"/>
        <v>7.0660075603373063E-2</v>
      </c>
      <c r="K28" s="32">
        <f t="shared" si="3"/>
        <v>4.8107031027611713E-2</v>
      </c>
    </row>
    <row r="29" spans="1:11" x14ac:dyDescent="0.2">
      <c r="A29" s="8" t="s">
        <v>22</v>
      </c>
      <c r="B29" s="161">
        <v>193</v>
      </c>
      <c r="C29" s="111">
        <v>142</v>
      </c>
      <c r="D29" s="118">
        <v>149</v>
      </c>
      <c r="E29" s="124">
        <f t="shared" si="0"/>
        <v>0.35915492957746475</v>
      </c>
      <c r="F29" s="32">
        <f t="shared" si="1"/>
        <v>0.29530201342281881</v>
      </c>
      <c r="G29" s="163">
        <f>B29+פברואר!G29</f>
        <v>583</v>
      </c>
      <c r="H29" s="111">
        <v>370</v>
      </c>
      <c r="I29" s="118">
        <v>475</v>
      </c>
      <c r="J29" s="31">
        <f t="shared" si="2"/>
        <v>0.57567567567567557</v>
      </c>
      <c r="K29" s="32">
        <f t="shared" si="3"/>
        <v>0.22736842105263166</v>
      </c>
    </row>
    <row r="30" spans="1:11" x14ac:dyDescent="0.2">
      <c r="A30" s="8" t="s">
        <v>23</v>
      </c>
      <c r="B30" s="161">
        <v>361</v>
      </c>
      <c r="C30" s="111">
        <v>419</v>
      </c>
      <c r="D30" s="118">
        <v>466</v>
      </c>
      <c r="E30" s="124">
        <f t="shared" si="0"/>
        <v>-0.13842482100238662</v>
      </c>
      <c r="F30" s="32">
        <f t="shared" si="1"/>
        <v>-0.22532188841201717</v>
      </c>
      <c r="G30" s="163">
        <f>B30+פברואר!G30</f>
        <v>775</v>
      </c>
      <c r="H30" s="111">
        <v>860</v>
      </c>
      <c r="I30" s="118">
        <v>1018.9999999999999</v>
      </c>
      <c r="J30" s="31">
        <f t="shared" si="2"/>
        <v>-9.8837209302325535E-2</v>
      </c>
      <c r="K30" s="32">
        <f t="shared" si="3"/>
        <v>-0.23945044160942086</v>
      </c>
    </row>
    <row r="31" spans="1:11" x14ac:dyDescent="0.2">
      <c r="A31" s="7" t="s">
        <v>24</v>
      </c>
      <c r="B31" s="161">
        <v>1101</v>
      </c>
      <c r="C31" s="111">
        <v>2426</v>
      </c>
      <c r="D31" s="118">
        <v>2926</v>
      </c>
      <c r="E31" s="124">
        <f t="shared" si="0"/>
        <v>-0.54616652926628195</v>
      </c>
      <c r="F31" s="32">
        <f t="shared" si="1"/>
        <v>-0.62371838687628167</v>
      </c>
      <c r="G31" s="163">
        <f>B31+פברואר!G31</f>
        <v>1458</v>
      </c>
      <c r="H31" s="111">
        <v>2821</v>
      </c>
      <c r="I31" s="118">
        <v>3448</v>
      </c>
      <c r="J31" s="31">
        <f t="shared" si="2"/>
        <v>-0.48316199929103154</v>
      </c>
      <c r="K31" s="32">
        <f t="shared" si="3"/>
        <v>-0.5771461716937355</v>
      </c>
    </row>
    <row r="32" spans="1:11" x14ac:dyDescent="0.2">
      <c r="A32" s="7" t="s">
        <v>25</v>
      </c>
      <c r="B32" s="161">
        <v>219</v>
      </c>
      <c r="C32" s="111">
        <v>192</v>
      </c>
      <c r="D32" s="118">
        <v>139</v>
      </c>
      <c r="E32" s="124">
        <f t="shared" si="0"/>
        <v>0.140625</v>
      </c>
      <c r="F32" s="32">
        <f t="shared" si="1"/>
        <v>0.57553956834532372</v>
      </c>
      <c r="G32" s="163">
        <f>B32+פברואר!G32</f>
        <v>632</v>
      </c>
      <c r="H32" s="111">
        <v>420</v>
      </c>
      <c r="I32" s="118">
        <v>438</v>
      </c>
      <c r="J32" s="31">
        <f t="shared" si="2"/>
        <v>0.50476190476190474</v>
      </c>
      <c r="K32" s="32">
        <f t="shared" si="3"/>
        <v>0.44292237442922366</v>
      </c>
    </row>
    <row r="33" spans="1:11" x14ac:dyDescent="0.2">
      <c r="A33" s="8" t="s">
        <v>19</v>
      </c>
      <c r="B33" s="161">
        <v>1959</v>
      </c>
      <c r="C33" s="111">
        <v>1233</v>
      </c>
      <c r="D33" s="118">
        <v>835</v>
      </c>
      <c r="E33" s="124">
        <f t="shared" si="0"/>
        <v>0.58880778588807781</v>
      </c>
      <c r="F33" s="32">
        <f t="shared" si="1"/>
        <v>1.3461077844311378</v>
      </c>
      <c r="G33" s="163">
        <f>B33+פברואר!G33</f>
        <v>3634</v>
      </c>
      <c r="H33" s="111">
        <v>2877</v>
      </c>
      <c r="I33" s="118">
        <v>2444</v>
      </c>
      <c r="J33" s="31">
        <f t="shared" si="2"/>
        <v>0.26312130691692737</v>
      </c>
      <c r="K33" s="32">
        <f t="shared" si="3"/>
        <v>0.48690671031096566</v>
      </c>
    </row>
    <row r="34" spans="1:11" x14ac:dyDescent="0.2">
      <c r="A34" s="3"/>
      <c r="B34" s="161"/>
      <c r="C34" s="111"/>
      <c r="D34" s="118"/>
      <c r="E34" s="124"/>
      <c r="F34" s="32"/>
      <c r="G34" s="163"/>
      <c r="H34" s="111"/>
      <c r="I34" s="118"/>
      <c r="J34" s="31"/>
      <c r="K34" s="32"/>
    </row>
    <row r="35" spans="1:11" x14ac:dyDescent="0.2">
      <c r="A35" s="8" t="s">
        <v>26</v>
      </c>
      <c r="B35" s="161">
        <f>B36+SUM(B41:B51)+B53+SUM(B62:B65)+SUM(B67:B77)</f>
        <v>158359</v>
      </c>
      <c r="C35" s="111">
        <f>C36+SUM(C41:C51)+C53+SUM(C62:C65)+SUM(C67:C77)</f>
        <v>159651</v>
      </c>
      <c r="D35" s="118">
        <v>194609</v>
      </c>
      <c r="E35" s="124">
        <f t="shared" si="0"/>
        <v>-8.0926520973874094E-3</v>
      </c>
      <c r="F35" s="32">
        <f t="shared" si="1"/>
        <v>-0.18627093299898767</v>
      </c>
      <c r="G35" s="163">
        <f>B35+פברואר!G35</f>
        <v>373820</v>
      </c>
      <c r="H35" s="111">
        <v>387940</v>
      </c>
      <c r="I35" s="118">
        <v>495180</v>
      </c>
      <c r="J35" s="31">
        <f t="shared" si="2"/>
        <v>-3.6397381038304921E-2</v>
      </c>
      <c r="K35" s="32">
        <f t="shared" si="3"/>
        <v>-0.2450825962276344</v>
      </c>
    </row>
    <row r="36" spans="1:11" x14ac:dyDescent="0.2">
      <c r="A36" s="8" t="s">
        <v>27</v>
      </c>
      <c r="B36" s="161">
        <v>9128</v>
      </c>
      <c r="C36" s="111">
        <v>8059</v>
      </c>
      <c r="D36" s="118">
        <v>10821</v>
      </c>
      <c r="E36" s="124">
        <f t="shared" si="0"/>
        <v>0.13264673036356878</v>
      </c>
      <c r="F36" s="32">
        <f t="shared" si="1"/>
        <v>-0.15645504112374087</v>
      </c>
      <c r="G36" s="163">
        <f>B36+פברואר!G36</f>
        <v>18065</v>
      </c>
      <c r="H36" s="111">
        <v>16011</v>
      </c>
      <c r="I36" s="118">
        <v>25232</v>
      </c>
      <c r="J36" s="31">
        <f t="shared" si="2"/>
        <v>0.12828680282305904</v>
      </c>
      <c r="K36" s="32">
        <f t="shared" si="3"/>
        <v>-0.28404407102092577</v>
      </c>
    </row>
    <row r="37" spans="1:11" x14ac:dyDescent="0.2">
      <c r="A37" s="8" t="s">
        <v>28</v>
      </c>
      <c r="B37" s="161">
        <v>2295</v>
      </c>
      <c r="C37" s="111">
        <v>1775</v>
      </c>
      <c r="D37" s="118">
        <v>3431</v>
      </c>
      <c r="E37" s="124">
        <f t="shared" si="0"/>
        <v>0.29295774647887329</v>
      </c>
      <c r="F37" s="32">
        <f t="shared" si="1"/>
        <v>-0.33109880501311573</v>
      </c>
      <c r="G37" s="163">
        <f>B37+פברואר!G37</f>
        <v>4569</v>
      </c>
      <c r="H37" s="111">
        <v>3126</v>
      </c>
      <c r="I37" s="118">
        <v>8025</v>
      </c>
      <c r="J37" s="31">
        <f t="shared" si="2"/>
        <v>0.46161228406909793</v>
      </c>
      <c r="K37" s="32">
        <f t="shared" si="3"/>
        <v>-0.43065420560747658</v>
      </c>
    </row>
    <row r="38" spans="1:11" x14ac:dyDescent="0.2">
      <c r="A38" s="8" t="s">
        <v>29</v>
      </c>
      <c r="B38" s="161">
        <v>2401</v>
      </c>
      <c r="C38" s="111">
        <v>1969</v>
      </c>
      <c r="D38" s="118">
        <v>2779</v>
      </c>
      <c r="E38" s="124">
        <f t="shared" si="0"/>
        <v>0.2194007110208227</v>
      </c>
      <c r="F38" s="32">
        <f t="shared" si="1"/>
        <v>-0.1360201511335013</v>
      </c>
      <c r="G38" s="163">
        <f>B38+פברואר!G38</f>
        <v>4645</v>
      </c>
      <c r="H38" s="111">
        <v>4642</v>
      </c>
      <c r="I38" s="118">
        <v>6380</v>
      </c>
      <c r="J38" s="31">
        <f t="shared" si="2"/>
        <v>6.4627315812160191E-4</v>
      </c>
      <c r="K38" s="32">
        <f t="shared" si="3"/>
        <v>-0.2719435736677116</v>
      </c>
    </row>
    <row r="39" spans="1:11" x14ac:dyDescent="0.2">
      <c r="A39" s="8" t="s">
        <v>30</v>
      </c>
      <c r="B39" s="161">
        <v>1392</v>
      </c>
      <c r="C39" s="111">
        <v>1628</v>
      </c>
      <c r="D39" s="118">
        <v>1765</v>
      </c>
      <c r="E39" s="124">
        <f t="shared" si="0"/>
        <v>-0.144963144963145</v>
      </c>
      <c r="F39" s="32">
        <f t="shared" si="1"/>
        <v>-0.21133144475920684</v>
      </c>
      <c r="G39" s="163">
        <f>B39+פברואר!G39</f>
        <v>2751</v>
      </c>
      <c r="H39" s="111">
        <v>3098</v>
      </c>
      <c r="I39" s="118">
        <v>3610</v>
      </c>
      <c r="J39" s="31">
        <f t="shared" si="2"/>
        <v>-0.11200774693350546</v>
      </c>
      <c r="K39" s="32">
        <f t="shared" si="3"/>
        <v>-0.23795013850415514</v>
      </c>
    </row>
    <row r="40" spans="1:11" x14ac:dyDescent="0.2">
      <c r="A40" s="8" t="s">
        <v>31</v>
      </c>
      <c r="B40" s="161">
        <v>3001</v>
      </c>
      <c r="C40" s="111">
        <v>2656</v>
      </c>
      <c r="D40" s="118">
        <v>2809</v>
      </c>
      <c r="E40" s="124">
        <f t="shared" si="0"/>
        <v>0.12989457831325302</v>
      </c>
      <c r="F40" s="32">
        <f t="shared" si="1"/>
        <v>6.835172659309352E-2</v>
      </c>
      <c r="G40" s="163">
        <f>B40+פברואר!G40</f>
        <v>5985</v>
      </c>
      <c r="H40" s="111">
        <v>5049</v>
      </c>
      <c r="I40" s="118">
        <v>7112</v>
      </c>
      <c r="J40" s="31">
        <f t="shared" si="2"/>
        <v>0.18538324420677355</v>
      </c>
      <c r="K40" s="32">
        <f t="shared" si="3"/>
        <v>-0.15846456692913391</v>
      </c>
    </row>
    <row r="41" spans="1:11" x14ac:dyDescent="0.2">
      <c r="A41" s="8" t="s">
        <v>32</v>
      </c>
      <c r="B41" s="161">
        <v>19204</v>
      </c>
      <c r="C41" s="111">
        <v>17021</v>
      </c>
      <c r="D41" s="118">
        <v>13342</v>
      </c>
      <c r="E41" s="124">
        <f t="shared" si="0"/>
        <v>0.12825333411667938</v>
      </c>
      <c r="F41" s="32">
        <f t="shared" si="1"/>
        <v>0.43936441313146446</v>
      </c>
      <c r="G41" s="163">
        <f>B41+פברואר!G41</f>
        <v>40242</v>
      </c>
      <c r="H41" s="111">
        <v>37325</v>
      </c>
      <c r="I41" s="118">
        <v>34407</v>
      </c>
      <c r="J41" s="31">
        <f t="shared" si="2"/>
        <v>7.8151373074347052E-2</v>
      </c>
      <c r="K41" s="32">
        <f t="shared" si="3"/>
        <v>0.16958758392187634</v>
      </c>
    </row>
    <row r="42" spans="1:11" x14ac:dyDescent="0.2">
      <c r="A42" s="8" t="s">
        <v>33</v>
      </c>
      <c r="B42" s="161">
        <v>899</v>
      </c>
      <c r="C42" s="111">
        <v>733</v>
      </c>
      <c r="D42" s="118">
        <v>790</v>
      </c>
      <c r="E42" s="124">
        <f t="shared" si="0"/>
        <v>0.22646657571623474</v>
      </c>
      <c r="F42" s="32">
        <f t="shared" si="1"/>
        <v>0.13797468354430387</v>
      </c>
      <c r="G42" s="163">
        <f>B42+פברואר!G42</f>
        <v>2085</v>
      </c>
      <c r="H42" s="111">
        <v>1739</v>
      </c>
      <c r="I42" s="118">
        <v>1942</v>
      </c>
      <c r="J42" s="31">
        <f t="shared" si="2"/>
        <v>0.19896492236917762</v>
      </c>
      <c r="K42" s="32">
        <f t="shared" si="3"/>
        <v>7.3635427394438624E-2</v>
      </c>
    </row>
    <row r="43" spans="1:11" x14ac:dyDescent="0.2">
      <c r="A43" s="8" t="s">
        <v>34</v>
      </c>
      <c r="B43" s="161">
        <v>4342</v>
      </c>
      <c r="C43" s="111">
        <v>3657</v>
      </c>
      <c r="D43" s="118">
        <v>6205</v>
      </c>
      <c r="E43" s="124">
        <f t="shared" si="0"/>
        <v>0.18731200437517082</v>
      </c>
      <c r="F43" s="32">
        <f t="shared" si="1"/>
        <v>-0.30024174053182917</v>
      </c>
      <c r="G43" s="163">
        <f>B43+פברואר!G43</f>
        <v>10243</v>
      </c>
      <c r="H43" s="111">
        <v>9780</v>
      </c>
      <c r="I43" s="118">
        <v>14187</v>
      </c>
      <c r="J43" s="31">
        <f t="shared" si="2"/>
        <v>4.7341513292433524E-2</v>
      </c>
      <c r="K43" s="32">
        <f t="shared" si="3"/>
        <v>-0.27800098681891872</v>
      </c>
    </row>
    <row r="44" spans="1:11" x14ac:dyDescent="0.2">
      <c r="A44" s="8" t="s">
        <v>35</v>
      </c>
      <c r="B44" s="161">
        <v>3212</v>
      </c>
      <c r="C44" s="111">
        <v>2825</v>
      </c>
      <c r="D44" s="118">
        <v>3196</v>
      </c>
      <c r="E44" s="124">
        <f t="shared" si="0"/>
        <v>0.13699115044247789</v>
      </c>
      <c r="F44" s="32">
        <f t="shared" si="1"/>
        <v>5.0062578222778154E-3</v>
      </c>
      <c r="G44" s="163">
        <f>B44+פברואר!G44</f>
        <v>7363</v>
      </c>
      <c r="H44" s="111">
        <v>6728</v>
      </c>
      <c r="I44" s="118">
        <v>7641</v>
      </c>
      <c r="J44" s="31">
        <f t="shared" si="2"/>
        <v>9.4381688466111724E-2</v>
      </c>
      <c r="K44" s="32">
        <f t="shared" si="3"/>
        <v>-3.6382672425075202E-2</v>
      </c>
    </row>
    <row r="45" spans="1:11" x14ac:dyDescent="0.2">
      <c r="A45" s="7" t="s">
        <v>36</v>
      </c>
      <c r="B45" s="161">
        <v>20464</v>
      </c>
      <c r="C45" s="111">
        <v>21220</v>
      </c>
      <c r="D45" s="118">
        <v>21869</v>
      </c>
      <c r="E45" s="124">
        <f t="shared" si="0"/>
        <v>-3.5626767200753973E-2</v>
      </c>
      <c r="F45" s="32">
        <f t="shared" si="1"/>
        <v>-6.4246193241574878E-2</v>
      </c>
      <c r="G45" s="163">
        <f>B45+פברואר!G45</f>
        <v>55303</v>
      </c>
      <c r="H45" s="111">
        <v>53572</v>
      </c>
      <c r="I45" s="118">
        <v>58513</v>
      </c>
      <c r="J45" s="31">
        <f t="shared" si="2"/>
        <v>3.2311655342343037E-2</v>
      </c>
      <c r="K45" s="32">
        <f t="shared" si="3"/>
        <v>-5.4859603848717353E-2</v>
      </c>
    </row>
    <row r="46" spans="1:11" x14ac:dyDescent="0.2">
      <c r="A46" s="7" t="s">
        <v>37</v>
      </c>
      <c r="B46" s="161">
        <v>8857</v>
      </c>
      <c r="C46" s="111">
        <v>7496</v>
      </c>
      <c r="D46" s="118">
        <v>13068</v>
      </c>
      <c r="E46" s="124">
        <f t="shared" si="0"/>
        <v>0.18156350053361803</v>
      </c>
      <c r="F46" s="32">
        <f t="shared" si="1"/>
        <v>-0.32223752678298134</v>
      </c>
      <c r="G46" s="163">
        <f>B46+פברואר!G46</f>
        <v>20069</v>
      </c>
      <c r="H46" s="111">
        <v>19540</v>
      </c>
      <c r="I46" s="118">
        <v>30642</v>
      </c>
      <c r="J46" s="31">
        <f t="shared" si="2"/>
        <v>2.7072671443193475E-2</v>
      </c>
      <c r="K46" s="32">
        <f t="shared" si="3"/>
        <v>-0.34504927876770441</v>
      </c>
    </row>
    <row r="47" spans="1:11" x14ac:dyDescent="0.2">
      <c r="A47" s="8" t="s">
        <v>38</v>
      </c>
      <c r="B47" s="161">
        <v>3848</v>
      </c>
      <c r="C47" s="111">
        <v>3040</v>
      </c>
      <c r="D47" s="118">
        <v>3664</v>
      </c>
      <c r="E47" s="124">
        <f t="shared" si="0"/>
        <v>0.26578947368421058</v>
      </c>
      <c r="F47" s="32">
        <f t="shared" si="1"/>
        <v>5.0218340611353662E-2</v>
      </c>
      <c r="G47" s="163">
        <f>B47+פברואר!G47</f>
        <v>9055</v>
      </c>
      <c r="H47" s="111">
        <v>7438</v>
      </c>
      <c r="I47" s="118">
        <v>9593</v>
      </c>
      <c r="J47" s="31">
        <f t="shared" si="2"/>
        <v>0.21739714977144398</v>
      </c>
      <c r="K47" s="32">
        <f t="shared" si="3"/>
        <v>-5.6082560200145903E-2</v>
      </c>
    </row>
    <row r="48" spans="1:11" x14ac:dyDescent="0.2">
      <c r="A48" s="8" t="s">
        <v>39</v>
      </c>
      <c r="B48" s="161">
        <v>22789</v>
      </c>
      <c r="C48" s="111">
        <v>18482</v>
      </c>
      <c r="D48" s="118">
        <v>26844</v>
      </c>
      <c r="E48" s="124">
        <f t="shared" si="0"/>
        <v>0.23303755004869608</v>
      </c>
      <c r="F48" s="32">
        <f t="shared" si="1"/>
        <v>-0.15105796453583664</v>
      </c>
      <c r="G48" s="163">
        <f>B48+פברואר!G48</f>
        <v>44326</v>
      </c>
      <c r="H48" s="111">
        <v>37708</v>
      </c>
      <c r="I48" s="118">
        <v>52443</v>
      </c>
      <c r="J48" s="31">
        <f t="shared" si="2"/>
        <v>0.17550652381457521</v>
      </c>
      <c r="K48" s="32">
        <f t="shared" si="3"/>
        <v>-0.15477756802623799</v>
      </c>
    </row>
    <row r="49" spans="1:11" x14ac:dyDescent="0.2">
      <c r="A49" s="8" t="s">
        <v>40</v>
      </c>
      <c r="B49" s="161">
        <v>2722</v>
      </c>
      <c r="C49" s="111">
        <v>2449</v>
      </c>
      <c r="D49" s="118">
        <v>3279</v>
      </c>
      <c r="E49" s="124">
        <f t="shared" si="0"/>
        <v>0.11147407104940799</v>
      </c>
      <c r="F49" s="32">
        <f t="shared" si="1"/>
        <v>-0.16986886245806654</v>
      </c>
      <c r="G49" s="163">
        <f>B49+פברואר!G49</f>
        <v>6534</v>
      </c>
      <c r="H49" s="111">
        <v>6066</v>
      </c>
      <c r="I49" s="118">
        <v>11069</v>
      </c>
      <c r="J49" s="31">
        <f t="shared" si="2"/>
        <v>7.71513353115727E-2</v>
      </c>
      <c r="K49" s="32">
        <f t="shared" si="3"/>
        <v>-0.409702773511609</v>
      </c>
    </row>
    <row r="50" spans="1:11" x14ac:dyDescent="0.2">
      <c r="A50" s="7" t="s">
        <v>41</v>
      </c>
      <c r="B50" s="161">
        <v>4172</v>
      </c>
      <c r="C50" s="111">
        <v>3776</v>
      </c>
      <c r="D50" s="118">
        <v>4615</v>
      </c>
      <c r="E50" s="124">
        <f t="shared" si="0"/>
        <v>0.10487288135593231</v>
      </c>
      <c r="F50" s="32">
        <f t="shared" si="1"/>
        <v>-9.5991332611050972E-2</v>
      </c>
      <c r="G50" s="163">
        <f>B50+פברואר!G50</f>
        <v>9628</v>
      </c>
      <c r="H50" s="111">
        <v>9033</v>
      </c>
      <c r="I50" s="118">
        <v>11930</v>
      </c>
      <c r="J50" s="31">
        <f t="shared" si="2"/>
        <v>6.5869589283737318E-2</v>
      </c>
      <c r="K50" s="32">
        <f t="shared" si="3"/>
        <v>-0.19295892707460183</v>
      </c>
    </row>
    <row r="51" spans="1:11" x14ac:dyDescent="0.2">
      <c r="A51" s="8" t="s">
        <v>42</v>
      </c>
      <c r="B51" s="161">
        <v>870</v>
      </c>
      <c r="C51" s="111">
        <v>668</v>
      </c>
      <c r="D51" s="118">
        <v>672</v>
      </c>
      <c r="E51" s="124">
        <f t="shared" si="0"/>
        <v>0.30239520958083843</v>
      </c>
      <c r="F51" s="32">
        <f t="shared" si="1"/>
        <v>0.29464285714285721</v>
      </c>
      <c r="G51" s="163">
        <f>B51+פברואר!G51</f>
        <v>2139</v>
      </c>
      <c r="H51" s="111">
        <v>2103</v>
      </c>
      <c r="I51" s="118">
        <v>1729</v>
      </c>
      <c r="J51" s="31">
        <f t="shared" si="2"/>
        <v>1.7118402282453538E-2</v>
      </c>
      <c r="K51" s="32">
        <f t="shared" si="3"/>
        <v>0.23713128976286879</v>
      </c>
    </row>
    <row r="52" spans="1:11" x14ac:dyDescent="0.2">
      <c r="A52" s="8"/>
      <c r="B52" s="161"/>
      <c r="C52" s="111"/>
      <c r="D52" s="118"/>
      <c r="E52" s="124"/>
      <c r="F52" s="32"/>
      <c r="G52" s="163"/>
      <c r="H52" s="111"/>
      <c r="I52" s="118"/>
      <c r="J52" s="31"/>
      <c r="K52" s="32"/>
    </row>
    <row r="53" spans="1:11" x14ac:dyDescent="0.2">
      <c r="A53" s="8" t="s">
        <v>43</v>
      </c>
      <c r="B53" s="161">
        <f>SUM(B54:B60)</f>
        <v>37661</v>
      </c>
      <c r="C53" s="111">
        <f>SUM(C54:C60)</f>
        <v>49413</v>
      </c>
      <c r="D53" s="118">
        <v>59556</v>
      </c>
      <c r="E53" s="124">
        <f t="shared" si="0"/>
        <v>-0.23783214943435937</v>
      </c>
      <c r="F53" s="32">
        <f t="shared" si="1"/>
        <v>-0.36763718181207605</v>
      </c>
      <c r="G53" s="163">
        <f>B53+פברואר!G53</f>
        <v>92209</v>
      </c>
      <c r="H53" s="111">
        <v>124245</v>
      </c>
      <c r="I53" s="118">
        <v>165836</v>
      </c>
      <c r="J53" s="31">
        <f t="shared" si="2"/>
        <v>-0.25784538613223873</v>
      </c>
      <c r="K53" s="32">
        <f t="shared" si="3"/>
        <v>-0.44397477025495069</v>
      </c>
    </row>
    <row r="54" spans="1:11" x14ac:dyDescent="0.2">
      <c r="A54" s="8" t="s">
        <v>44</v>
      </c>
      <c r="B54" s="161">
        <v>23310</v>
      </c>
      <c r="C54" s="111">
        <v>36519</v>
      </c>
      <c r="D54" s="118">
        <v>47272</v>
      </c>
      <c r="E54" s="124">
        <f t="shared" si="0"/>
        <v>-0.36170212765957444</v>
      </c>
      <c r="F54" s="32">
        <f t="shared" si="1"/>
        <v>-0.50689625994246068</v>
      </c>
      <c r="G54" s="163">
        <f>B54+פברואר!G54</f>
        <v>54546</v>
      </c>
      <c r="H54" s="111">
        <v>88299</v>
      </c>
      <c r="I54" s="118">
        <v>129149</v>
      </c>
      <c r="J54" s="31">
        <f t="shared" si="2"/>
        <v>-0.38225800971698431</v>
      </c>
      <c r="K54" s="32">
        <f t="shared" si="3"/>
        <v>-0.57765062060101124</v>
      </c>
    </row>
    <row r="55" spans="1:11" x14ac:dyDescent="0.2">
      <c r="A55" s="8" t="s">
        <v>45</v>
      </c>
      <c r="B55" s="161">
        <v>11405</v>
      </c>
      <c r="C55" s="111">
        <v>9386</v>
      </c>
      <c r="D55" s="118">
        <v>10008</v>
      </c>
      <c r="E55" s="124">
        <f t="shared" si="0"/>
        <v>0.21510760707436605</v>
      </c>
      <c r="F55" s="32">
        <f t="shared" si="1"/>
        <v>0.13958832933653076</v>
      </c>
      <c r="G55" s="163">
        <f>B55+פברואר!G55</f>
        <v>30392</v>
      </c>
      <c r="H55" s="111">
        <v>26512</v>
      </c>
      <c r="I55" s="118">
        <v>29258</v>
      </c>
      <c r="J55" s="31">
        <f t="shared" si="2"/>
        <v>0.14634882317441167</v>
      </c>
      <c r="K55" s="32">
        <f t="shared" si="3"/>
        <v>3.8758630118258308E-2</v>
      </c>
    </row>
    <row r="56" spans="1:11" x14ac:dyDescent="0.2">
      <c r="A56" s="8" t="s">
        <v>46</v>
      </c>
      <c r="B56" s="161">
        <v>1686</v>
      </c>
      <c r="C56" s="111">
        <v>1620</v>
      </c>
      <c r="D56" s="118">
        <v>1238</v>
      </c>
      <c r="E56" s="124">
        <f t="shared" si="0"/>
        <v>4.0740740740740744E-2</v>
      </c>
      <c r="F56" s="32">
        <f t="shared" si="1"/>
        <v>0.36187399030694678</v>
      </c>
      <c r="G56" s="163">
        <f>B56+פברואר!G56</f>
        <v>3933</v>
      </c>
      <c r="H56" s="111">
        <v>4456</v>
      </c>
      <c r="I56" s="118">
        <v>4128</v>
      </c>
      <c r="J56" s="31">
        <f t="shared" si="2"/>
        <v>-0.11736983842010773</v>
      </c>
      <c r="K56" s="32">
        <f t="shared" si="3"/>
        <v>-4.7238372093023284E-2</v>
      </c>
    </row>
    <row r="57" spans="1:11" x14ac:dyDescent="0.2">
      <c r="A57" s="8" t="s">
        <v>47</v>
      </c>
      <c r="B57" s="161">
        <v>560</v>
      </c>
      <c r="C57" s="111">
        <v>508</v>
      </c>
      <c r="D57" s="118">
        <v>195</v>
      </c>
      <c r="E57" s="124">
        <f t="shared" si="0"/>
        <v>0.10236220472440949</v>
      </c>
      <c r="F57" s="32">
        <f t="shared" si="1"/>
        <v>1.8717948717948718</v>
      </c>
      <c r="G57" s="163">
        <f>B57+פברואר!G57</f>
        <v>1401</v>
      </c>
      <c r="H57" s="111">
        <v>1459</v>
      </c>
      <c r="I57" s="118">
        <v>657</v>
      </c>
      <c r="J57" s="31">
        <f t="shared" si="2"/>
        <v>-3.9753255654557895E-2</v>
      </c>
      <c r="K57" s="32">
        <f t="shared" si="3"/>
        <v>1.1324200913242009</v>
      </c>
    </row>
    <row r="58" spans="1:11" x14ac:dyDescent="0.2">
      <c r="A58" s="8" t="s">
        <v>48</v>
      </c>
      <c r="B58" s="161">
        <v>253</v>
      </c>
      <c r="C58" s="111">
        <v>260</v>
      </c>
      <c r="D58" s="118">
        <v>202</v>
      </c>
      <c r="E58" s="124">
        <f t="shared" si="0"/>
        <v>-2.6923076923076938E-2</v>
      </c>
      <c r="F58" s="32">
        <f t="shared" si="1"/>
        <v>0.25247524752475248</v>
      </c>
      <c r="G58" s="163">
        <f>B58+פברואר!G58</f>
        <v>702</v>
      </c>
      <c r="H58" s="111">
        <v>673</v>
      </c>
      <c r="I58" s="118">
        <v>587</v>
      </c>
      <c r="J58" s="31">
        <f t="shared" si="2"/>
        <v>4.3090638930163516E-2</v>
      </c>
      <c r="K58" s="32">
        <f t="shared" si="3"/>
        <v>0.19591141396933565</v>
      </c>
    </row>
    <row r="59" spans="1:11" x14ac:dyDescent="0.2">
      <c r="A59" s="8" t="s">
        <v>87</v>
      </c>
      <c r="B59" s="161">
        <v>384</v>
      </c>
      <c r="C59" s="111">
        <v>990</v>
      </c>
      <c r="D59" s="118">
        <v>564</v>
      </c>
      <c r="E59" s="124">
        <f t="shared" si="0"/>
        <v>-0.61212121212121207</v>
      </c>
      <c r="F59" s="32">
        <f t="shared" si="1"/>
        <v>-0.31914893617021278</v>
      </c>
      <c r="G59" s="163">
        <f>B59+פברואר!G59</f>
        <v>1062</v>
      </c>
      <c r="H59" s="111">
        <v>2463</v>
      </c>
      <c r="I59" s="118">
        <v>1659</v>
      </c>
      <c r="J59" s="31">
        <f t="shared" si="2"/>
        <v>-0.5688185140073081</v>
      </c>
      <c r="K59" s="32">
        <f t="shared" si="3"/>
        <v>-0.35985533453887886</v>
      </c>
    </row>
    <row r="60" spans="1:11" x14ac:dyDescent="0.2">
      <c r="A60" s="8" t="s">
        <v>49</v>
      </c>
      <c r="B60" s="161">
        <v>63</v>
      </c>
      <c r="C60" s="111">
        <v>130</v>
      </c>
      <c r="D60" s="118">
        <v>77</v>
      </c>
      <c r="E60" s="124">
        <f t="shared" si="0"/>
        <v>-0.51538461538461533</v>
      </c>
      <c r="F60" s="32">
        <f t="shared" si="1"/>
        <v>-0.18181818181818177</v>
      </c>
      <c r="G60" s="163">
        <f>B60+פברואר!G60</f>
        <v>173</v>
      </c>
      <c r="H60" s="111">
        <v>383</v>
      </c>
      <c r="I60" s="118">
        <v>398</v>
      </c>
      <c r="J60" s="31">
        <f t="shared" si="2"/>
        <v>-0.54830287206266326</v>
      </c>
      <c r="K60" s="32">
        <f t="shared" si="3"/>
        <v>-0.5653266331658291</v>
      </c>
    </row>
    <row r="61" spans="1:11" x14ac:dyDescent="0.2">
      <c r="A61" s="3"/>
      <c r="B61" s="161"/>
      <c r="C61" s="111"/>
      <c r="D61" s="118"/>
      <c r="E61" s="124"/>
      <c r="F61" s="32"/>
      <c r="G61" s="163"/>
      <c r="H61" s="111"/>
      <c r="I61" s="118"/>
      <c r="J61" s="31"/>
      <c r="K61" s="32"/>
    </row>
    <row r="62" spans="1:11" x14ac:dyDescent="0.2">
      <c r="A62" s="8" t="s">
        <v>50</v>
      </c>
      <c r="B62" s="161">
        <v>1029</v>
      </c>
      <c r="C62" s="111">
        <v>753</v>
      </c>
      <c r="D62" s="118">
        <v>572</v>
      </c>
      <c r="E62" s="124">
        <f t="shared" si="0"/>
        <v>0.36653386454183257</v>
      </c>
      <c r="F62" s="32">
        <f t="shared" si="1"/>
        <v>0.79895104895104896</v>
      </c>
      <c r="G62" s="163">
        <f>B62+פברואר!G62</f>
        <v>3106</v>
      </c>
      <c r="H62" s="111">
        <v>2446</v>
      </c>
      <c r="I62" s="118">
        <v>1396</v>
      </c>
      <c r="J62" s="31">
        <f t="shared" si="2"/>
        <v>0.26982829108748985</v>
      </c>
      <c r="K62" s="32">
        <f t="shared" si="3"/>
        <v>1.2249283667621778</v>
      </c>
    </row>
    <row r="63" spans="1:11" x14ac:dyDescent="0.2">
      <c r="A63" s="8" t="s">
        <v>51</v>
      </c>
      <c r="B63" s="161">
        <v>277</v>
      </c>
      <c r="C63" s="111">
        <v>373</v>
      </c>
      <c r="D63" s="118">
        <v>1039</v>
      </c>
      <c r="E63" s="124">
        <f t="shared" si="0"/>
        <v>-0.25737265415549593</v>
      </c>
      <c r="F63" s="32">
        <f t="shared" si="1"/>
        <v>-0.73339749759384021</v>
      </c>
      <c r="G63" s="163">
        <f>B63+פברואר!G63</f>
        <v>842</v>
      </c>
      <c r="H63" s="111">
        <v>761</v>
      </c>
      <c r="I63" s="118">
        <v>1571</v>
      </c>
      <c r="J63" s="31">
        <f t="shared" si="2"/>
        <v>0.10643889618922464</v>
      </c>
      <c r="K63" s="32">
        <f t="shared" si="3"/>
        <v>-0.46403564608529602</v>
      </c>
    </row>
    <row r="64" spans="1:11" x14ac:dyDescent="0.2">
      <c r="A64" s="8" t="s">
        <v>52</v>
      </c>
      <c r="B64" s="161">
        <v>1780</v>
      </c>
      <c r="C64" s="111">
        <v>1271</v>
      </c>
      <c r="D64" s="118">
        <v>1273</v>
      </c>
      <c r="E64" s="124">
        <f t="shared" si="0"/>
        <v>0.40047206923682133</v>
      </c>
      <c r="F64" s="32">
        <f t="shared" si="1"/>
        <v>0.39827179890023556</v>
      </c>
      <c r="G64" s="163">
        <f>B64+פברואר!G64</f>
        <v>5038</v>
      </c>
      <c r="H64" s="111">
        <v>2915</v>
      </c>
      <c r="I64" s="118">
        <v>3491</v>
      </c>
      <c r="J64" s="31">
        <f t="shared" si="2"/>
        <v>0.72830188679245289</v>
      </c>
      <c r="K64" s="32">
        <f t="shared" si="3"/>
        <v>0.44313950157547977</v>
      </c>
    </row>
    <row r="65" spans="1:11" x14ac:dyDescent="0.2">
      <c r="A65" s="8" t="s">
        <v>53</v>
      </c>
      <c r="B65" s="161">
        <v>859</v>
      </c>
      <c r="C65" s="111">
        <v>667</v>
      </c>
      <c r="D65" s="118">
        <v>585</v>
      </c>
      <c r="E65" s="124">
        <f t="shared" si="0"/>
        <v>0.28785607196401797</v>
      </c>
      <c r="F65" s="32">
        <f t="shared" si="1"/>
        <v>0.46837606837606827</v>
      </c>
      <c r="G65" s="163">
        <f>B65+פברואר!G65</f>
        <v>1755</v>
      </c>
      <c r="H65" s="111">
        <v>1347</v>
      </c>
      <c r="I65" s="118">
        <v>1283</v>
      </c>
      <c r="J65" s="31">
        <f t="shared" si="2"/>
        <v>0.30289532293986632</v>
      </c>
      <c r="K65" s="32">
        <f t="shared" si="3"/>
        <v>0.36788776305533899</v>
      </c>
    </row>
    <row r="66" spans="1:11" x14ac:dyDescent="0.2">
      <c r="A66" s="3"/>
      <c r="B66" s="161"/>
      <c r="C66" s="111"/>
      <c r="D66" s="118"/>
      <c r="E66" s="124"/>
      <c r="F66" s="32"/>
      <c r="G66" s="163"/>
      <c r="H66" s="111"/>
      <c r="I66" s="118"/>
      <c r="J66" s="31"/>
      <c r="K66" s="32"/>
    </row>
    <row r="67" spans="1:11" x14ac:dyDescent="0.2">
      <c r="A67" s="8" t="s">
        <v>54</v>
      </c>
      <c r="B67" s="161">
        <v>4230</v>
      </c>
      <c r="C67" s="111">
        <v>6158</v>
      </c>
      <c r="D67" s="118">
        <v>8900</v>
      </c>
      <c r="E67" s="124">
        <f t="shared" si="0"/>
        <v>-0.31308866515102307</v>
      </c>
      <c r="F67" s="32">
        <f t="shared" si="1"/>
        <v>-0.52471910112359543</v>
      </c>
      <c r="G67" s="163">
        <f>B67+פברואר!G67</f>
        <v>15927</v>
      </c>
      <c r="H67" s="111">
        <v>21533</v>
      </c>
      <c r="I67" s="118">
        <v>27430</v>
      </c>
      <c r="J67" s="31">
        <f t="shared" si="2"/>
        <v>-0.26034458737751354</v>
      </c>
      <c r="K67" s="32">
        <f t="shared" si="3"/>
        <v>-0.41935836675173166</v>
      </c>
    </row>
    <row r="68" spans="1:11" x14ac:dyDescent="0.2">
      <c r="A68" s="8" t="s">
        <v>55</v>
      </c>
      <c r="B68" s="161">
        <v>1972</v>
      </c>
      <c r="C68" s="111">
        <v>1562</v>
      </c>
      <c r="D68" s="118">
        <v>1906</v>
      </c>
      <c r="E68" s="124">
        <f t="shared" si="0"/>
        <v>0.26248399487836105</v>
      </c>
      <c r="F68" s="32">
        <f t="shared" si="1"/>
        <v>3.4627492130115511E-2</v>
      </c>
      <c r="G68" s="163">
        <f>B68+פברואר!G68</f>
        <v>4839</v>
      </c>
      <c r="H68" s="111">
        <v>4082</v>
      </c>
      <c r="I68" s="118">
        <v>4505</v>
      </c>
      <c r="J68" s="31">
        <f t="shared" si="2"/>
        <v>0.18544830965213133</v>
      </c>
      <c r="K68" s="32">
        <f t="shared" si="3"/>
        <v>7.4139844617092221E-2</v>
      </c>
    </row>
    <row r="69" spans="1:11" x14ac:dyDescent="0.2">
      <c r="A69" s="8" t="s">
        <v>56</v>
      </c>
      <c r="B69" s="161">
        <v>608</v>
      </c>
      <c r="C69" s="111">
        <v>513</v>
      </c>
      <c r="D69" s="118">
        <v>1092</v>
      </c>
      <c r="E69" s="124">
        <f t="shared" si="0"/>
        <v>0.18518518518518512</v>
      </c>
      <c r="F69" s="32">
        <f t="shared" si="1"/>
        <v>-0.4432234432234432</v>
      </c>
      <c r="G69" s="163">
        <f>B69+פברואר!G69</f>
        <v>1324</v>
      </c>
      <c r="H69" s="111">
        <v>906</v>
      </c>
      <c r="I69" s="118">
        <v>2033.9999999999998</v>
      </c>
      <c r="J69" s="31">
        <f t="shared" si="2"/>
        <v>0.46136865342163347</v>
      </c>
      <c r="K69" s="32">
        <f t="shared" si="3"/>
        <v>-0.34906588003933126</v>
      </c>
    </row>
    <row r="70" spans="1:11" x14ac:dyDescent="0.2">
      <c r="A70" s="8" t="s">
        <v>88</v>
      </c>
      <c r="B70" s="161">
        <v>253</v>
      </c>
      <c r="C70" s="111">
        <v>441</v>
      </c>
      <c r="D70" s="118">
        <v>441</v>
      </c>
      <c r="E70" s="124">
        <f t="shared" ref="E70:E96" si="4">B70/C70-1</f>
        <v>-0.42630385487528344</v>
      </c>
      <c r="F70" s="32">
        <f t="shared" ref="F70:F96" si="5">B70/D70-1</f>
        <v>-0.42630385487528344</v>
      </c>
      <c r="G70" s="163">
        <f>B70+פברואר!G70</f>
        <v>599</v>
      </c>
      <c r="H70" s="111">
        <v>1253</v>
      </c>
      <c r="I70" s="118">
        <v>1218</v>
      </c>
      <c r="J70" s="31">
        <f t="shared" ref="J70:J96" si="6">G70/H70-1</f>
        <v>-0.52194732641660013</v>
      </c>
      <c r="K70" s="32">
        <f t="shared" ref="K70:K96" si="7">G70/I70-1</f>
        <v>-0.50821018062397372</v>
      </c>
    </row>
    <row r="71" spans="1:11" x14ac:dyDescent="0.2">
      <c r="A71" s="8" t="s">
        <v>89</v>
      </c>
      <c r="B71" s="161">
        <v>309</v>
      </c>
      <c r="C71" s="111">
        <v>261</v>
      </c>
      <c r="D71" s="118">
        <v>357</v>
      </c>
      <c r="E71" s="124">
        <f t="shared" si="4"/>
        <v>0.18390804597701149</v>
      </c>
      <c r="F71" s="32">
        <f t="shared" si="5"/>
        <v>-0.13445378151260501</v>
      </c>
      <c r="G71" s="163">
        <f>B71+פברואר!G71</f>
        <v>896</v>
      </c>
      <c r="H71" s="111">
        <v>691</v>
      </c>
      <c r="I71" s="118">
        <v>1119</v>
      </c>
      <c r="J71" s="31">
        <f t="shared" si="6"/>
        <v>0.29667149059334297</v>
      </c>
      <c r="K71" s="32">
        <f t="shared" si="7"/>
        <v>-0.19928507596067913</v>
      </c>
    </row>
    <row r="72" spans="1:11" x14ac:dyDescent="0.2">
      <c r="A72" s="8" t="s">
        <v>59</v>
      </c>
      <c r="B72" s="161">
        <v>4332</v>
      </c>
      <c r="C72" s="111">
        <v>3685</v>
      </c>
      <c r="D72" s="118">
        <v>4156</v>
      </c>
      <c r="E72" s="124">
        <f t="shared" si="4"/>
        <v>0.17557666214382639</v>
      </c>
      <c r="F72" s="32">
        <f t="shared" si="5"/>
        <v>4.2348411934552521E-2</v>
      </c>
      <c r="G72" s="163">
        <f>B72+פברואר!G72</f>
        <v>10957</v>
      </c>
      <c r="H72" s="111">
        <v>9663</v>
      </c>
      <c r="I72" s="118">
        <v>11672</v>
      </c>
      <c r="J72" s="31">
        <f t="shared" si="6"/>
        <v>0.13391286349994824</v>
      </c>
      <c r="K72" s="32">
        <f t="shared" si="7"/>
        <v>-6.1257710760795114E-2</v>
      </c>
    </row>
    <row r="73" spans="1:11" x14ac:dyDescent="0.2">
      <c r="A73" s="8" t="s">
        <v>60</v>
      </c>
      <c r="B73" s="161">
        <v>551</v>
      </c>
      <c r="C73" s="111">
        <v>924</v>
      </c>
      <c r="D73" s="118">
        <v>739</v>
      </c>
      <c r="E73" s="124">
        <f t="shared" si="4"/>
        <v>-0.40367965367965364</v>
      </c>
      <c r="F73" s="32">
        <f t="shared" si="5"/>
        <v>-0.25439783491204326</v>
      </c>
      <c r="G73" s="163">
        <f>B73+פברואר!G73</f>
        <v>1486</v>
      </c>
      <c r="H73" s="111">
        <v>1812</v>
      </c>
      <c r="I73" s="118">
        <v>1766</v>
      </c>
      <c r="J73" s="31">
        <f t="shared" si="6"/>
        <v>-0.17991169977924948</v>
      </c>
      <c r="K73" s="32">
        <f t="shared" si="7"/>
        <v>-0.15855039637599089</v>
      </c>
    </row>
    <row r="74" spans="1:11" x14ac:dyDescent="0.2">
      <c r="A74" s="8" t="s">
        <v>61</v>
      </c>
      <c r="B74" s="161">
        <v>1388</v>
      </c>
      <c r="C74" s="111">
        <v>1678</v>
      </c>
      <c r="D74" s="118">
        <v>2143</v>
      </c>
      <c r="E74" s="124">
        <f t="shared" si="4"/>
        <v>-0.17282479141835516</v>
      </c>
      <c r="F74" s="32">
        <f t="shared" si="5"/>
        <v>-0.35230984601026594</v>
      </c>
      <c r="G74" s="163">
        <f>B74+פברואר!G74</f>
        <v>3223</v>
      </c>
      <c r="H74" s="111">
        <v>3149</v>
      </c>
      <c r="I74" s="118">
        <v>4413</v>
      </c>
      <c r="J74" s="31">
        <f t="shared" si="6"/>
        <v>2.3499523658304211E-2</v>
      </c>
      <c r="K74" s="32">
        <f t="shared" si="7"/>
        <v>-0.26965782914117375</v>
      </c>
    </row>
    <row r="75" spans="1:11" x14ac:dyDescent="0.2">
      <c r="A75" s="8" t="s">
        <v>62</v>
      </c>
      <c r="B75" s="161">
        <v>904</v>
      </c>
      <c r="C75" s="111">
        <v>1177</v>
      </c>
      <c r="D75" s="118">
        <v>1995</v>
      </c>
      <c r="E75" s="124">
        <f t="shared" si="4"/>
        <v>-0.23194562446898892</v>
      </c>
      <c r="F75" s="32">
        <f t="shared" si="5"/>
        <v>-0.5468671679197995</v>
      </c>
      <c r="G75" s="163">
        <f>B75+פברואר!G75</f>
        <v>1934</v>
      </c>
      <c r="H75" s="111">
        <v>2180</v>
      </c>
      <c r="I75" s="118">
        <v>3073</v>
      </c>
      <c r="J75" s="31">
        <f t="shared" si="6"/>
        <v>-0.11284403669724774</v>
      </c>
      <c r="K75" s="32">
        <f t="shared" si="7"/>
        <v>-0.37064757565896522</v>
      </c>
    </row>
    <row r="76" spans="1:11" x14ac:dyDescent="0.2">
      <c r="A76" s="8" t="s">
        <v>63</v>
      </c>
      <c r="B76" s="161">
        <v>1400</v>
      </c>
      <c r="C76" s="111">
        <v>1077</v>
      </c>
      <c r="D76" s="118">
        <v>1392</v>
      </c>
      <c r="E76" s="124">
        <f t="shared" si="4"/>
        <v>0.29990714948932218</v>
      </c>
      <c r="F76" s="32">
        <f t="shared" si="5"/>
        <v>5.7471264367816577E-3</v>
      </c>
      <c r="G76" s="163">
        <f>B76+פברואר!G76</f>
        <v>3724</v>
      </c>
      <c r="H76" s="111">
        <v>3097</v>
      </c>
      <c r="I76" s="118">
        <v>4088</v>
      </c>
      <c r="J76" s="31">
        <f t="shared" si="6"/>
        <v>0.20245398773006129</v>
      </c>
      <c r="K76" s="32">
        <f t="shared" si="7"/>
        <v>-8.9041095890410982E-2</v>
      </c>
    </row>
    <row r="77" spans="1:11" x14ac:dyDescent="0.2">
      <c r="A77" s="8" t="s">
        <v>64</v>
      </c>
      <c r="B77" s="161">
        <f>283+16</f>
        <v>299</v>
      </c>
      <c r="C77" s="111">
        <f>185+87</f>
        <v>272</v>
      </c>
      <c r="D77" s="118">
        <v>664</v>
      </c>
      <c r="E77" s="124">
        <f t="shared" si="4"/>
        <v>9.9264705882353033E-2</v>
      </c>
      <c r="F77" s="32">
        <f t="shared" si="5"/>
        <v>-0.54969879518072284</v>
      </c>
      <c r="G77" s="163">
        <f>B77+פברואר!G77</f>
        <v>909</v>
      </c>
      <c r="H77" s="111">
        <v>846</v>
      </c>
      <c r="I77" s="118">
        <v>1523</v>
      </c>
      <c r="J77" s="31">
        <f t="shared" si="6"/>
        <v>7.4468085106383031E-2</v>
      </c>
      <c r="K77" s="32">
        <f t="shared" si="7"/>
        <v>-0.40315167432698618</v>
      </c>
    </row>
    <row r="78" spans="1:11" x14ac:dyDescent="0.2">
      <c r="A78" s="8"/>
      <c r="B78" s="161"/>
      <c r="C78" s="111"/>
      <c r="D78" s="118"/>
      <c r="E78" s="124"/>
      <c r="F78" s="32"/>
      <c r="G78" s="163"/>
      <c r="H78" s="111"/>
      <c r="I78" s="118"/>
      <c r="J78" s="31"/>
      <c r="K78" s="32"/>
    </row>
    <row r="79" spans="1:11" x14ac:dyDescent="0.2">
      <c r="A79" s="8" t="s">
        <v>65</v>
      </c>
      <c r="B79" s="161">
        <f>SUM(B80:B83)</f>
        <v>68512</v>
      </c>
      <c r="C79" s="111">
        <f>SUM(C80:C83)</f>
        <v>66583</v>
      </c>
      <c r="D79" s="118">
        <v>73448</v>
      </c>
      <c r="E79" s="124">
        <f t="shared" si="4"/>
        <v>2.8971359055614876E-2</v>
      </c>
      <c r="F79" s="32">
        <f t="shared" si="5"/>
        <v>-6.7204008277965355E-2</v>
      </c>
      <c r="G79" s="163">
        <f>B79+פברואר!G79</f>
        <v>181864</v>
      </c>
      <c r="H79" s="111">
        <v>174414</v>
      </c>
      <c r="I79" s="118">
        <v>190884</v>
      </c>
      <c r="J79" s="31">
        <f t="shared" si="6"/>
        <v>4.2714460995103565E-2</v>
      </c>
      <c r="K79" s="32">
        <f t="shared" si="7"/>
        <v>-4.7253829550931492E-2</v>
      </c>
    </row>
    <row r="80" spans="1:11" x14ac:dyDescent="0.2">
      <c r="A80" s="8" t="s">
        <v>66</v>
      </c>
      <c r="B80" s="161">
        <v>55019</v>
      </c>
      <c r="C80" s="111">
        <v>52327</v>
      </c>
      <c r="D80" s="118">
        <v>58180</v>
      </c>
      <c r="E80" s="124">
        <f t="shared" si="4"/>
        <v>5.1445716360578597E-2</v>
      </c>
      <c r="F80" s="32">
        <f t="shared" si="5"/>
        <v>-5.4331385355792405E-2</v>
      </c>
      <c r="G80" s="163">
        <f>B80+פברואר!G80</f>
        <v>142085</v>
      </c>
      <c r="H80" s="111">
        <v>133331</v>
      </c>
      <c r="I80" s="118">
        <v>146355</v>
      </c>
      <c r="J80" s="31">
        <f t="shared" si="6"/>
        <v>6.5656148982607299E-2</v>
      </c>
      <c r="K80" s="32">
        <f t="shared" si="7"/>
        <v>-2.9175634587134014E-2</v>
      </c>
    </row>
    <row r="81" spans="1:11" x14ac:dyDescent="0.2">
      <c r="A81" s="8" t="s">
        <v>67</v>
      </c>
      <c r="B81" s="161">
        <v>5583</v>
      </c>
      <c r="C81" s="111">
        <v>5663</v>
      </c>
      <c r="D81" s="118">
        <v>6330</v>
      </c>
      <c r="E81" s="124">
        <f t="shared" si="4"/>
        <v>-1.4126787921596273E-2</v>
      </c>
      <c r="F81" s="32">
        <f t="shared" si="5"/>
        <v>-0.11800947867298583</v>
      </c>
      <c r="G81" s="163">
        <f>B81+פברואר!G81</f>
        <v>13257</v>
      </c>
      <c r="H81" s="111">
        <v>12759</v>
      </c>
      <c r="I81" s="118">
        <v>14403</v>
      </c>
      <c r="J81" s="31">
        <f t="shared" si="6"/>
        <v>3.903127204326351E-2</v>
      </c>
      <c r="K81" s="32">
        <f t="shared" si="7"/>
        <v>-7.9566756925640525E-2</v>
      </c>
    </row>
    <row r="82" spans="1:11" x14ac:dyDescent="0.2">
      <c r="A82" s="8" t="s">
        <v>68</v>
      </c>
      <c r="B82" s="161">
        <v>2010</v>
      </c>
      <c r="C82" s="111">
        <v>1778</v>
      </c>
      <c r="D82" s="118">
        <v>1471</v>
      </c>
      <c r="E82" s="124">
        <f t="shared" si="4"/>
        <v>0.13048368953880773</v>
      </c>
      <c r="F82" s="32">
        <f t="shared" si="5"/>
        <v>0.36641740312712434</v>
      </c>
      <c r="G82" s="163">
        <f>B82+פברואר!G82</f>
        <v>4094</v>
      </c>
      <c r="H82" s="111">
        <v>3623</v>
      </c>
      <c r="I82" s="118">
        <v>3296</v>
      </c>
      <c r="J82" s="31">
        <f t="shared" si="6"/>
        <v>0.13000276014352741</v>
      </c>
      <c r="K82" s="32">
        <f t="shared" si="7"/>
        <v>0.24211165048543681</v>
      </c>
    </row>
    <row r="83" spans="1:11" x14ac:dyDescent="0.2">
      <c r="A83" s="8" t="s">
        <v>69</v>
      </c>
      <c r="B83" s="161">
        <v>5900</v>
      </c>
      <c r="C83" s="111">
        <v>6815</v>
      </c>
      <c r="D83" s="118">
        <v>7467</v>
      </c>
      <c r="E83" s="124">
        <f t="shared" si="4"/>
        <v>-0.13426265590608955</v>
      </c>
      <c r="F83" s="32">
        <f t="shared" si="5"/>
        <v>-0.20985670282576674</v>
      </c>
      <c r="G83" s="163">
        <f>B83+פברואר!G83</f>
        <v>22428</v>
      </c>
      <c r="H83" s="111">
        <v>24701</v>
      </c>
      <c r="I83" s="118">
        <v>26830</v>
      </c>
      <c r="J83" s="31">
        <f t="shared" si="6"/>
        <v>-9.202056596898911E-2</v>
      </c>
      <c r="K83" s="32">
        <f t="shared" si="7"/>
        <v>-0.16407007081625047</v>
      </c>
    </row>
    <row r="84" spans="1:11" x14ac:dyDescent="0.2">
      <c r="A84" s="8" t="s">
        <v>70</v>
      </c>
      <c r="B84" s="161">
        <v>188</v>
      </c>
      <c r="C84" s="111">
        <v>202</v>
      </c>
      <c r="D84" s="118">
        <v>130</v>
      </c>
      <c r="E84" s="124">
        <f t="shared" si="4"/>
        <v>-6.9306930693069257E-2</v>
      </c>
      <c r="F84" s="32">
        <f t="shared" si="5"/>
        <v>0.44615384615384612</v>
      </c>
      <c r="G84" s="163">
        <f>B84+פברואר!G84</f>
        <v>746</v>
      </c>
      <c r="H84" s="111">
        <v>666</v>
      </c>
      <c r="I84" s="118">
        <v>606</v>
      </c>
      <c r="J84" s="31">
        <f t="shared" si="6"/>
        <v>0.12012012012012008</v>
      </c>
      <c r="K84" s="32">
        <f t="shared" si="7"/>
        <v>0.23102310231023093</v>
      </c>
    </row>
    <row r="85" spans="1:11" x14ac:dyDescent="0.2">
      <c r="A85" s="8" t="s">
        <v>71</v>
      </c>
      <c r="B85" s="161">
        <v>1393</v>
      </c>
      <c r="C85" s="111">
        <v>1430</v>
      </c>
      <c r="D85" s="118">
        <v>1265</v>
      </c>
      <c r="E85" s="124">
        <f t="shared" si="4"/>
        <v>-2.5874125874125853E-2</v>
      </c>
      <c r="F85" s="32">
        <f t="shared" si="5"/>
        <v>0.10118577075098822</v>
      </c>
      <c r="G85" s="163">
        <f>B85+פברואר!G85</f>
        <v>7931</v>
      </c>
      <c r="H85" s="111">
        <v>6947</v>
      </c>
      <c r="I85" s="118">
        <v>7679</v>
      </c>
      <c r="J85" s="31">
        <f t="shared" si="6"/>
        <v>0.14164387505398013</v>
      </c>
      <c r="K85" s="32">
        <f t="shared" si="7"/>
        <v>3.2816773017319889E-2</v>
      </c>
    </row>
    <row r="86" spans="1:11" x14ac:dyDescent="0.2">
      <c r="A86" s="8" t="s">
        <v>72</v>
      </c>
      <c r="B86" s="161">
        <v>1944</v>
      </c>
      <c r="C86" s="111">
        <v>3059</v>
      </c>
      <c r="D86" s="118">
        <v>3906</v>
      </c>
      <c r="E86" s="124">
        <f t="shared" si="4"/>
        <v>-0.36449820202680616</v>
      </c>
      <c r="F86" s="32">
        <f t="shared" si="5"/>
        <v>-0.50230414746543772</v>
      </c>
      <c r="G86" s="163">
        <f>B86+פברואר!G86</f>
        <v>6609</v>
      </c>
      <c r="H86" s="111">
        <v>10336</v>
      </c>
      <c r="I86" s="118">
        <v>10868</v>
      </c>
      <c r="J86" s="31">
        <f t="shared" si="6"/>
        <v>-0.36058436532507743</v>
      </c>
      <c r="K86" s="32">
        <f t="shared" si="7"/>
        <v>-0.39188443135811557</v>
      </c>
    </row>
    <row r="87" spans="1:11" x14ac:dyDescent="0.2">
      <c r="A87" s="8" t="s">
        <v>73</v>
      </c>
      <c r="B87" s="161">
        <v>283</v>
      </c>
      <c r="C87" s="111">
        <v>264</v>
      </c>
      <c r="D87" s="118">
        <v>285</v>
      </c>
      <c r="E87" s="124">
        <f t="shared" si="4"/>
        <v>7.1969696969697017E-2</v>
      </c>
      <c r="F87" s="32">
        <f t="shared" si="5"/>
        <v>-7.0175438596491446E-3</v>
      </c>
      <c r="G87" s="163">
        <f>B87+פברואר!G87</f>
        <v>1619</v>
      </c>
      <c r="H87" s="111">
        <v>1702</v>
      </c>
      <c r="I87" s="118">
        <v>1902</v>
      </c>
      <c r="J87" s="31">
        <f t="shared" si="6"/>
        <v>-4.8766157461809678E-2</v>
      </c>
      <c r="K87" s="32">
        <f t="shared" si="7"/>
        <v>-0.14879074658254465</v>
      </c>
    </row>
    <row r="88" spans="1:11" x14ac:dyDescent="0.2">
      <c r="A88" s="8" t="s">
        <v>74</v>
      </c>
      <c r="B88" s="161">
        <v>546</v>
      </c>
      <c r="C88" s="111">
        <v>710</v>
      </c>
      <c r="D88" s="118">
        <v>596</v>
      </c>
      <c r="E88" s="124">
        <f t="shared" si="4"/>
        <v>-0.23098591549295777</v>
      </c>
      <c r="F88" s="32">
        <f t="shared" si="5"/>
        <v>-8.3892617449664475E-2</v>
      </c>
      <c r="G88" s="163">
        <f>B88+פברואר!G88</f>
        <v>1463</v>
      </c>
      <c r="H88" s="111">
        <v>1586</v>
      </c>
      <c r="I88" s="118">
        <v>1633</v>
      </c>
      <c r="J88" s="31">
        <f t="shared" si="6"/>
        <v>-7.7553593947036537E-2</v>
      </c>
      <c r="K88" s="32">
        <f t="shared" si="7"/>
        <v>-0.10410287813839558</v>
      </c>
    </row>
    <row r="89" spans="1:11" x14ac:dyDescent="0.2">
      <c r="A89" s="8" t="s">
        <v>75</v>
      </c>
      <c r="B89" s="161">
        <v>105</v>
      </c>
      <c r="C89" s="111">
        <v>94</v>
      </c>
      <c r="D89" s="118">
        <v>169</v>
      </c>
      <c r="E89" s="124">
        <f t="shared" si="4"/>
        <v>0.11702127659574457</v>
      </c>
      <c r="F89" s="32">
        <f t="shared" si="5"/>
        <v>-0.37869822485207105</v>
      </c>
      <c r="G89" s="163">
        <f>B89+פברואר!G89</f>
        <v>234</v>
      </c>
      <c r="H89" s="111">
        <v>202</v>
      </c>
      <c r="I89" s="118">
        <v>558</v>
      </c>
      <c r="J89" s="31">
        <f t="shared" si="6"/>
        <v>0.15841584158415833</v>
      </c>
      <c r="K89" s="32">
        <f t="shared" si="7"/>
        <v>-0.58064516129032251</v>
      </c>
    </row>
    <row r="90" spans="1:11" x14ac:dyDescent="0.2">
      <c r="A90" s="8"/>
      <c r="B90" s="161"/>
      <c r="C90" s="111"/>
      <c r="D90" s="118"/>
      <c r="E90" s="124"/>
      <c r="F90" s="32"/>
      <c r="G90" s="163"/>
      <c r="H90" s="111"/>
      <c r="I90" s="118"/>
      <c r="J90" s="31"/>
      <c r="K90" s="32"/>
    </row>
    <row r="91" spans="1:11" x14ac:dyDescent="0.2">
      <c r="A91" s="8" t="s">
        <v>76</v>
      </c>
      <c r="B91" s="161">
        <f>SUM(B92:B94)</f>
        <v>2146</v>
      </c>
      <c r="C91" s="111">
        <f>SUM(C92:C94)</f>
        <v>2337</v>
      </c>
      <c r="D91" s="118">
        <v>2541</v>
      </c>
      <c r="E91" s="124">
        <f t="shared" si="4"/>
        <v>-8.1728712023962369E-2</v>
      </c>
      <c r="F91" s="32">
        <f t="shared" si="5"/>
        <v>-0.15545060999606453</v>
      </c>
      <c r="G91" s="163">
        <f>B91+פברואר!G91</f>
        <v>5939</v>
      </c>
      <c r="H91" s="111">
        <v>5838</v>
      </c>
      <c r="I91" s="118">
        <v>6897</v>
      </c>
      <c r="J91" s="31">
        <f t="shared" si="6"/>
        <v>1.7300445357999239E-2</v>
      </c>
      <c r="K91" s="32">
        <f t="shared" si="7"/>
        <v>-0.13890097143685665</v>
      </c>
    </row>
    <row r="92" spans="1:11" x14ac:dyDescent="0.2">
      <c r="A92" s="8" t="s">
        <v>77</v>
      </c>
      <c r="B92" s="161">
        <v>1867</v>
      </c>
      <c r="C92" s="111">
        <v>2041</v>
      </c>
      <c r="D92" s="118">
        <v>2112</v>
      </c>
      <c r="E92" s="124">
        <f t="shared" si="4"/>
        <v>-8.5252327290543883E-2</v>
      </c>
      <c r="F92" s="32">
        <f t="shared" si="5"/>
        <v>-0.11600378787878785</v>
      </c>
      <c r="G92" s="163">
        <f>B92+פברואר!G92</f>
        <v>5173</v>
      </c>
      <c r="H92" s="111">
        <v>5062</v>
      </c>
      <c r="I92" s="118">
        <v>5876</v>
      </c>
      <c r="J92" s="31">
        <f t="shared" si="6"/>
        <v>2.1928091663374172E-2</v>
      </c>
      <c r="K92" s="32">
        <f t="shared" si="7"/>
        <v>-0.11963921034717495</v>
      </c>
    </row>
    <row r="93" spans="1:11" x14ac:dyDescent="0.2">
      <c r="A93" s="8" t="s">
        <v>78</v>
      </c>
      <c r="B93" s="161">
        <v>230</v>
      </c>
      <c r="C93" s="111">
        <v>241</v>
      </c>
      <c r="D93" s="118">
        <v>331</v>
      </c>
      <c r="E93" s="124">
        <f t="shared" si="4"/>
        <v>-4.5643153526970903E-2</v>
      </c>
      <c r="F93" s="32">
        <f t="shared" si="5"/>
        <v>-0.30513595166163143</v>
      </c>
      <c r="G93" s="163">
        <f>B93+פברואר!G93</f>
        <v>626</v>
      </c>
      <c r="H93" s="111">
        <v>631</v>
      </c>
      <c r="I93" s="118">
        <v>848</v>
      </c>
      <c r="J93" s="31">
        <f t="shared" si="6"/>
        <v>-7.923930269413626E-3</v>
      </c>
      <c r="K93" s="32">
        <f t="shared" si="7"/>
        <v>-0.2617924528301887</v>
      </c>
    </row>
    <row r="94" spans="1:11" x14ac:dyDescent="0.2">
      <c r="A94" s="8" t="s">
        <v>19</v>
      </c>
      <c r="B94" s="161">
        <v>49</v>
      </c>
      <c r="C94" s="111">
        <v>55</v>
      </c>
      <c r="D94" s="118">
        <v>98</v>
      </c>
      <c r="E94" s="124">
        <f t="shared" si="4"/>
        <v>-0.10909090909090913</v>
      </c>
      <c r="F94" s="32">
        <f t="shared" si="5"/>
        <v>-0.5</v>
      </c>
      <c r="G94" s="163">
        <f>B94+פברואר!G94</f>
        <v>140</v>
      </c>
      <c r="H94" s="111">
        <v>145</v>
      </c>
      <c r="I94" s="118">
        <v>173</v>
      </c>
      <c r="J94" s="31">
        <f t="shared" si="6"/>
        <v>-3.4482758620689613E-2</v>
      </c>
      <c r="K94" s="32">
        <f t="shared" si="7"/>
        <v>-0.19075144508670516</v>
      </c>
    </row>
    <row r="95" spans="1:11" x14ac:dyDescent="0.2">
      <c r="A95" s="8"/>
      <c r="B95" s="161"/>
      <c r="C95" s="111"/>
      <c r="D95" s="118"/>
      <c r="E95" s="124"/>
      <c r="F95" s="32"/>
      <c r="G95" s="163"/>
      <c r="H95" s="111"/>
      <c r="I95" s="118"/>
      <c r="J95" s="31"/>
      <c r="K95" s="32"/>
    </row>
    <row r="96" spans="1:11" ht="13.5" thickBot="1" x14ac:dyDescent="0.25">
      <c r="A96" s="11" t="s">
        <v>79</v>
      </c>
      <c r="B96" s="162">
        <v>915</v>
      </c>
      <c r="C96" s="112">
        <v>698</v>
      </c>
      <c r="D96" s="119">
        <v>1567</v>
      </c>
      <c r="E96" s="125">
        <f t="shared" si="4"/>
        <v>0.31088825214899707</v>
      </c>
      <c r="F96" s="34">
        <f t="shared" si="5"/>
        <v>-0.41608168474792595</v>
      </c>
      <c r="G96" s="163">
        <f>B96+פברואר!G96</f>
        <v>2017</v>
      </c>
      <c r="H96" s="112">
        <v>2923</v>
      </c>
      <c r="I96" s="119">
        <v>3571</v>
      </c>
      <c r="J96" s="33">
        <f t="shared" si="6"/>
        <v>-0.30995552514539859</v>
      </c>
      <c r="K96" s="34">
        <f t="shared" si="7"/>
        <v>-0.43517222066647998</v>
      </c>
    </row>
  </sheetData>
  <mergeCells count="4">
    <mergeCell ref="B3:D3"/>
    <mergeCell ref="E3:F3"/>
    <mergeCell ref="G3:I3"/>
    <mergeCell ref="J3:K3"/>
  </mergeCells>
  <conditionalFormatting sqref="E5:F96">
    <cfRule type="cellIs" dxfId="79" priority="5" operator="lessThan">
      <formula>0</formula>
    </cfRule>
    <cfRule type="cellIs" dxfId="78" priority="6" operator="greaterThan">
      <formula>0</formula>
    </cfRule>
    <cfRule type="cellIs" dxfId="77" priority="7" operator="greaterThan">
      <formula>0</formula>
    </cfRule>
    <cfRule type="cellIs" dxfId="76" priority="8" operator="lessThan">
      <formula>0</formula>
    </cfRule>
  </conditionalFormatting>
  <conditionalFormatting sqref="J5:K96">
    <cfRule type="cellIs" dxfId="75" priority="1" operator="lessThan">
      <formula>0</formula>
    </cfRule>
    <cfRule type="cellIs" dxfId="74" priority="2" operator="greaterThan">
      <formula>0</formula>
    </cfRule>
    <cfRule type="cellIs" dxfId="73" priority="3" operator="greaterThan">
      <formula>0</formula>
    </cfRule>
    <cfRule type="cellIs" dxfId="72" priority="4" operator="lessThan">
      <formula>0</formula>
    </cfRule>
  </conditionalFormatting>
  <pageMargins left="0.7" right="0.7" top="0.75" bottom="0.75" header="0.3" footer="0.3"/>
  <pageSetup paperSize="9" scale="91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G19" sqref="G19"/>
    </sheetView>
  </sheetViews>
  <sheetFormatPr defaultColWidth="9" defaultRowHeight="12.75" x14ac:dyDescent="0.2"/>
  <cols>
    <col min="1" max="1" width="26.375" style="29" customWidth="1"/>
    <col min="2" max="2" width="4.375" style="29" bestFit="1" customWidth="1"/>
    <col min="3" max="6" width="6.625" style="29" bestFit="1" customWidth="1"/>
    <col min="7" max="7" width="4.375" style="29" bestFit="1" customWidth="1"/>
    <col min="8" max="8" width="6.625" style="29" bestFit="1" customWidth="1"/>
    <col min="9" max="9" width="8" style="29" bestFit="1" customWidth="1"/>
    <col min="10" max="11" width="6.625" style="29" bestFit="1" customWidth="1"/>
    <col min="12" max="16384" width="9" style="29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30"/>
      <c r="C2" s="30"/>
      <c r="D2" s="30"/>
      <c r="G2" s="30"/>
      <c r="H2" s="30"/>
      <c r="I2" s="30"/>
    </row>
    <row r="3" spans="1:11" ht="13.5" thickBot="1" x14ac:dyDescent="0.25">
      <c r="A3" s="12"/>
      <c r="B3" s="179" t="s">
        <v>92</v>
      </c>
      <c r="C3" s="180"/>
      <c r="D3" s="181"/>
      <c r="E3" s="179" t="s">
        <v>0</v>
      </c>
      <c r="F3" s="181"/>
      <c r="G3" s="164" t="s">
        <v>93</v>
      </c>
      <c r="H3" s="169"/>
      <c r="I3" s="165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5">
        <v>2016</v>
      </c>
      <c r="H4" s="113">
        <v>2015</v>
      </c>
      <c r="I4" s="26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39">
        <f>C6+C27+C35+C79+C91+C96</f>
        <v>310341</v>
      </c>
      <c r="D5" s="140">
        <v>384813</v>
      </c>
      <c r="E5" s="129">
        <f>B5/C5-1</f>
        <v>-1</v>
      </c>
      <c r="F5" s="24">
        <f>B5/D5-1</f>
        <v>-1</v>
      </c>
      <c r="G5" s="28"/>
      <c r="H5" s="110">
        <v>946447</v>
      </c>
      <c r="I5" s="120">
        <v>1160319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11">
        <f>C8+C21</f>
        <v>25650</v>
      </c>
      <c r="D6" s="118">
        <v>22928</v>
      </c>
      <c r="E6" s="124">
        <f t="shared" ref="E6:E69" si="0">B6/C6-1</f>
        <v>-1</v>
      </c>
      <c r="F6" s="32">
        <f t="shared" ref="F6:F69" si="1">B6/D6-1</f>
        <v>-1</v>
      </c>
      <c r="G6" s="19"/>
      <c r="H6" s="111">
        <v>79854</v>
      </c>
      <c r="I6" s="118">
        <v>90555</v>
      </c>
      <c r="J6" s="31">
        <f t="shared" ref="J6:J69" si="2">G6/H6-1</f>
        <v>-1</v>
      </c>
      <c r="K6" s="32">
        <f t="shared" ref="K6:K69" si="3">G6/I6-1</f>
        <v>-1</v>
      </c>
    </row>
    <row r="7" spans="1:11" x14ac:dyDescent="0.2">
      <c r="A7" s="8"/>
      <c r="B7" s="19"/>
      <c r="C7" s="111"/>
      <c r="D7" s="118"/>
      <c r="E7" s="124"/>
      <c r="F7" s="32"/>
      <c r="G7" s="19"/>
      <c r="H7" s="111"/>
      <c r="I7" s="118"/>
      <c r="J7" s="31"/>
      <c r="K7" s="32"/>
    </row>
    <row r="8" spans="1:11" x14ac:dyDescent="0.2">
      <c r="A8" s="8" t="s">
        <v>3</v>
      </c>
      <c r="B8" s="19">
        <f>SUM(B9:B19)</f>
        <v>0</v>
      </c>
      <c r="C8" s="111">
        <f>SUM(C9:C19)</f>
        <v>17904</v>
      </c>
      <c r="D8" s="118">
        <v>17470</v>
      </c>
      <c r="E8" s="124">
        <f t="shared" si="0"/>
        <v>-1</v>
      </c>
      <c r="F8" s="32">
        <f t="shared" si="1"/>
        <v>-1</v>
      </c>
      <c r="G8" s="19"/>
      <c r="H8" s="111">
        <v>58925</v>
      </c>
      <c r="I8" s="118">
        <v>69733</v>
      </c>
      <c r="J8" s="31">
        <f t="shared" si="2"/>
        <v>-1</v>
      </c>
      <c r="K8" s="32">
        <f t="shared" si="3"/>
        <v>-1</v>
      </c>
    </row>
    <row r="9" spans="1:11" x14ac:dyDescent="0.2">
      <c r="A9" s="8" t="s">
        <v>4</v>
      </c>
      <c r="B9" s="19"/>
      <c r="C9" s="111">
        <v>6084</v>
      </c>
      <c r="D9" s="118">
        <v>4592</v>
      </c>
      <c r="E9" s="124">
        <f t="shared" si="0"/>
        <v>-1</v>
      </c>
      <c r="F9" s="32">
        <f t="shared" si="1"/>
        <v>-1</v>
      </c>
      <c r="G9" s="19"/>
      <c r="H9" s="111">
        <v>11696</v>
      </c>
      <c r="I9" s="118">
        <v>10839</v>
      </c>
      <c r="J9" s="31">
        <f t="shared" si="2"/>
        <v>-1</v>
      </c>
      <c r="K9" s="32">
        <f t="shared" si="3"/>
        <v>-1</v>
      </c>
    </row>
    <row r="10" spans="1:11" x14ac:dyDescent="0.2">
      <c r="A10" s="8" t="s">
        <v>5</v>
      </c>
      <c r="B10" s="19"/>
      <c r="C10" s="111">
        <v>373</v>
      </c>
      <c r="D10" s="118">
        <v>582</v>
      </c>
      <c r="E10" s="124">
        <f t="shared" si="0"/>
        <v>-1</v>
      </c>
      <c r="F10" s="32">
        <f t="shared" si="1"/>
        <v>-1</v>
      </c>
      <c r="G10" s="19"/>
      <c r="H10" s="111">
        <v>1448</v>
      </c>
      <c r="I10" s="118">
        <v>3865</v>
      </c>
      <c r="J10" s="31">
        <f t="shared" si="2"/>
        <v>-1</v>
      </c>
      <c r="K10" s="32">
        <f t="shared" si="3"/>
        <v>-1</v>
      </c>
    </row>
    <row r="11" spans="1:11" x14ac:dyDescent="0.2">
      <c r="A11" s="8" t="s">
        <v>6</v>
      </c>
      <c r="B11" s="19"/>
      <c r="C11" s="111">
        <v>1804</v>
      </c>
      <c r="D11" s="118">
        <v>2647</v>
      </c>
      <c r="E11" s="124">
        <f t="shared" si="0"/>
        <v>-1</v>
      </c>
      <c r="F11" s="32">
        <f t="shared" si="1"/>
        <v>-1</v>
      </c>
      <c r="G11" s="19"/>
      <c r="H11" s="111">
        <v>7218</v>
      </c>
      <c r="I11" s="118">
        <v>11688</v>
      </c>
      <c r="J11" s="31">
        <f t="shared" si="2"/>
        <v>-1</v>
      </c>
      <c r="K11" s="32">
        <f t="shared" si="3"/>
        <v>-1</v>
      </c>
    </row>
    <row r="12" spans="1:11" x14ac:dyDescent="0.2">
      <c r="A12" s="8" t="s">
        <v>86</v>
      </c>
      <c r="B12" s="19"/>
      <c r="C12" s="111">
        <v>363</v>
      </c>
      <c r="D12" s="118">
        <v>533</v>
      </c>
      <c r="E12" s="124">
        <f t="shared" si="0"/>
        <v>-1</v>
      </c>
      <c r="F12" s="32">
        <f t="shared" si="1"/>
        <v>-1</v>
      </c>
      <c r="G12" s="19"/>
      <c r="H12" s="111">
        <v>1512</v>
      </c>
      <c r="I12" s="118">
        <v>2100</v>
      </c>
      <c r="J12" s="31">
        <f t="shared" si="2"/>
        <v>-1</v>
      </c>
      <c r="K12" s="32">
        <f t="shared" si="3"/>
        <v>-1</v>
      </c>
    </row>
    <row r="13" spans="1:11" x14ac:dyDescent="0.2">
      <c r="A13" s="8" t="s">
        <v>8</v>
      </c>
      <c r="B13" s="19"/>
      <c r="C13" s="111">
        <v>3463</v>
      </c>
      <c r="D13" s="118">
        <v>1976</v>
      </c>
      <c r="E13" s="124">
        <f t="shared" si="0"/>
        <v>-1</v>
      </c>
      <c r="F13" s="32">
        <f t="shared" si="1"/>
        <v>-1</v>
      </c>
      <c r="G13" s="19"/>
      <c r="H13" s="111">
        <v>13690</v>
      </c>
      <c r="I13" s="118">
        <v>10614</v>
      </c>
      <c r="J13" s="31">
        <f t="shared" si="2"/>
        <v>-1</v>
      </c>
      <c r="K13" s="32">
        <f t="shared" si="3"/>
        <v>-1</v>
      </c>
    </row>
    <row r="14" spans="1:11" x14ac:dyDescent="0.2">
      <c r="A14" s="8" t="s">
        <v>9</v>
      </c>
      <c r="B14" s="19"/>
      <c r="C14" s="111">
        <v>713</v>
      </c>
      <c r="D14" s="118">
        <v>1388</v>
      </c>
      <c r="E14" s="124">
        <f t="shared" si="0"/>
        <v>-1</v>
      </c>
      <c r="F14" s="32">
        <f t="shared" si="1"/>
        <v>-1</v>
      </c>
      <c r="G14" s="19"/>
      <c r="H14" s="111">
        <v>3867</v>
      </c>
      <c r="I14" s="118">
        <v>5725</v>
      </c>
      <c r="J14" s="31">
        <f t="shared" si="2"/>
        <v>-1</v>
      </c>
      <c r="K14" s="32">
        <f t="shared" si="3"/>
        <v>-1</v>
      </c>
    </row>
    <row r="15" spans="1:11" x14ac:dyDescent="0.2">
      <c r="A15" s="8" t="s">
        <v>10</v>
      </c>
      <c r="B15" s="19"/>
      <c r="C15" s="111">
        <v>431</v>
      </c>
      <c r="D15" s="118">
        <v>423</v>
      </c>
      <c r="E15" s="124">
        <f t="shared" si="0"/>
        <v>-1</v>
      </c>
      <c r="F15" s="32">
        <f t="shared" si="1"/>
        <v>-1</v>
      </c>
      <c r="G15" s="19"/>
      <c r="H15" s="111">
        <v>2345</v>
      </c>
      <c r="I15" s="118">
        <v>2731</v>
      </c>
      <c r="J15" s="31">
        <f t="shared" si="2"/>
        <v>-1</v>
      </c>
      <c r="K15" s="32">
        <f t="shared" si="3"/>
        <v>-1</v>
      </c>
    </row>
    <row r="16" spans="1:11" x14ac:dyDescent="0.2">
      <c r="A16" s="8" t="s">
        <v>11</v>
      </c>
      <c r="B16" s="19"/>
      <c r="C16" s="111">
        <v>2138</v>
      </c>
      <c r="D16" s="118">
        <v>1715</v>
      </c>
      <c r="E16" s="124">
        <f t="shared" si="0"/>
        <v>-1</v>
      </c>
      <c r="F16" s="32">
        <f t="shared" si="1"/>
        <v>-1</v>
      </c>
      <c r="G16" s="19"/>
      <c r="H16" s="111">
        <v>10156</v>
      </c>
      <c r="I16" s="118">
        <v>13530</v>
      </c>
      <c r="J16" s="31">
        <f t="shared" si="2"/>
        <v>-1</v>
      </c>
      <c r="K16" s="32">
        <f t="shared" si="3"/>
        <v>-1</v>
      </c>
    </row>
    <row r="17" spans="1:11" x14ac:dyDescent="0.2">
      <c r="A17" s="8" t="s">
        <v>12</v>
      </c>
      <c r="B17" s="19"/>
      <c r="C17" s="111">
        <v>507</v>
      </c>
      <c r="D17" s="118">
        <v>468</v>
      </c>
      <c r="E17" s="124">
        <f t="shared" si="0"/>
        <v>-1</v>
      </c>
      <c r="F17" s="32">
        <f t="shared" si="1"/>
        <v>-1</v>
      </c>
      <c r="G17" s="19"/>
      <c r="H17" s="111">
        <v>2593</v>
      </c>
      <c r="I17" s="118">
        <v>2783</v>
      </c>
      <c r="J17" s="31">
        <f t="shared" si="2"/>
        <v>-1</v>
      </c>
      <c r="K17" s="32">
        <f t="shared" si="3"/>
        <v>-1</v>
      </c>
    </row>
    <row r="18" spans="1:11" x14ac:dyDescent="0.2">
      <c r="A18" s="8" t="s">
        <v>13</v>
      </c>
      <c r="B18" s="19"/>
      <c r="C18" s="111">
        <v>389</v>
      </c>
      <c r="D18" s="118">
        <v>1016.9999999999999</v>
      </c>
      <c r="E18" s="124">
        <f t="shared" si="0"/>
        <v>-1</v>
      </c>
      <c r="F18" s="32">
        <f t="shared" si="1"/>
        <v>-1</v>
      </c>
      <c r="G18" s="19"/>
      <c r="H18" s="111">
        <v>769</v>
      </c>
      <c r="I18" s="118">
        <v>1554</v>
      </c>
      <c r="J18" s="31">
        <f t="shared" si="2"/>
        <v>-1</v>
      </c>
      <c r="K18" s="32">
        <f t="shared" si="3"/>
        <v>-1</v>
      </c>
    </row>
    <row r="19" spans="1:11" x14ac:dyDescent="0.2">
      <c r="A19" s="8" t="s">
        <v>14</v>
      </c>
      <c r="B19" s="19"/>
      <c r="C19" s="111">
        <v>1639</v>
      </c>
      <c r="D19" s="118">
        <v>2129</v>
      </c>
      <c r="E19" s="124">
        <f t="shared" si="0"/>
        <v>-1</v>
      </c>
      <c r="F19" s="32">
        <f t="shared" si="1"/>
        <v>-1</v>
      </c>
      <c r="G19" s="19"/>
      <c r="H19" s="111">
        <v>3631</v>
      </c>
      <c r="I19" s="118">
        <v>4304</v>
      </c>
      <c r="J19" s="31">
        <f t="shared" si="2"/>
        <v>-1</v>
      </c>
      <c r="K19" s="32">
        <f t="shared" si="3"/>
        <v>-1</v>
      </c>
    </row>
    <row r="20" spans="1:11" x14ac:dyDescent="0.2">
      <c r="A20" s="8"/>
      <c r="B20" s="19"/>
      <c r="C20" s="111"/>
      <c r="D20" s="118"/>
      <c r="E20" s="124"/>
      <c r="F20" s="32"/>
      <c r="G20" s="19"/>
      <c r="H20" s="111"/>
      <c r="I20" s="118"/>
      <c r="J20" s="31"/>
      <c r="K20" s="32"/>
    </row>
    <row r="21" spans="1:11" x14ac:dyDescent="0.2">
      <c r="A21" s="8" t="s">
        <v>15</v>
      </c>
      <c r="B21" s="19"/>
      <c r="C21" s="111">
        <f>SUM(C22:C25)</f>
        <v>7746</v>
      </c>
      <c r="D21" s="118">
        <v>5458</v>
      </c>
      <c r="E21" s="124">
        <f t="shared" si="0"/>
        <v>-1</v>
      </c>
      <c r="F21" s="32">
        <f t="shared" si="1"/>
        <v>-1</v>
      </c>
      <c r="G21" s="19"/>
      <c r="H21" s="111">
        <v>20929</v>
      </c>
      <c r="I21" s="118">
        <v>20822</v>
      </c>
      <c r="J21" s="31">
        <f t="shared" si="2"/>
        <v>-1</v>
      </c>
      <c r="K21" s="32">
        <f t="shared" si="3"/>
        <v>-1</v>
      </c>
    </row>
    <row r="22" spans="1:11" x14ac:dyDescent="0.2">
      <c r="A22" s="8" t="s">
        <v>16</v>
      </c>
      <c r="B22" s="19"/>
      <c r="C22" s="111">
        <v>788</v>
      </c>
      <c r="D22" s="118">
        <v>1147</v>
      </c>
      <c r="E22" s="124">
        <f t="shared" si="0"/>
        <v>-1</v>
      </c>
      <c r="F22" s="32">
        <f t="shared" si="1"/>
        <v>-1</v>
      </c>
      <c r="G22" s="19"/>
      <c r="H22" s="111">
        <v>1951</v>
      </c>
      <c r="I22" s="118">
        <v>3013</v>
      </c>
      <c r="J22" s="31">
        <f t="shared" si="2"/>
        <v>-1</v>
      </c>
      <c r="K22" s="32">
        <f t="shared" si="3"/>
        <v>-1</v>
      </c>
    </row>
    <row r="23" spans="1:11" x14ac:dyDescent="0.2">
      <c r="A23" s="8" t="s">
        <v>17</v>
      </c>
      <c r="B23" s="19"/>
      <c r="C23" s="111">
        <v>3195</v>
      </c>
      <c r="D23" s="118">
        <v>1970</v>
      </c>
      <c r="E23" s="124">
        <f t="shared" si="0"/>
        <v>-1</v>
      </c>
      <c r="F23" s="32">
        <f t="shared" si="1"/>
        <v>-1</v>
      </c>
      <c r="G23" s="19"/>
      <c r="H23" s="111">
        <v>8706</v>
      </c>
      <c r="I23" s="118">
        <v>8603</v>
      </c>
      <c r="J23" s="31">
        <f t="shared" si="2"/>
        <v>-1</v>
      </c>
      <c r="K23" s="32">
        <f t="shared" si="3"/>
        <v>-1</v>
      </c>
    </row>
    <row r="24" spans="1:11" x14ac:dyDescent="0.2">
      <c r="A24" s="8" t="s">
        <v>18</v>
      </c>
      <c r="B24" s="19"/>
      <c r="C24" s="111">
        <v>1989</v>
      </c>
      <c r="D24" s="118">
        <v>1053</v>
      </c>
      <c r="E24" s="124">
        <f t="shared" si="0"/>
        <v>-1</v>
      </c>
      <c r="F24" s="32">
        <f t="shared" si="1"/>
        <v>-1</v>
      </c>
      <c r="G24" s="19"/>
      <c r="H24" s="111">
        <v>5553</v>
      </c>
      <c r="I24" s="118">
        <v>4785</v>
      </c>
      <c r="J24" s="31">
        <f t="shared" si="2"/>
        <v>-1</v>
      </c>
      <c r="K24" s="32">
        <f t="shared" si="3"/>
        <v>-1</v>
      </c>
    </row>
    <row r="25" spans="1:11" x14ac:dyDescent="0.2">
      <c r="A25" s="8" t="s">
        <v>19</v>
      </c>
      <c r="B25" s="19"/>
      <c r="C25" s="111">
        <v>1774</v>
      </c>
      <c r="D25" s="118">
        <v>1288</v>
      </c>
      <c r="E25" s="124">
        <f t="shared" si="0"/>
        <v>-1</v>
      </c>
      <c r="F25" s="32">
        <f t="shared" si="1"/>
        <v>-1</v>
      </c>
      <c r="G25" s="19"/>
      <c r="H25" s="111">
        <v>4719</v>
      </c>
      <c r="I25" s="118">
        <v>4421</v>
      </c>
      <c r="J25" s="31">
        <f t="shared" si="2"/>
        <v>-1</v>
      </c>
      <c r="K25" s="32">
        <f t="shared" si="3"/>
        <v>-1</v>
      </c>
    </row>
    <row r="26" spans="1:11" x14ac:dyDescent="0.2">
      <c r="A26" s="8"/>
      <c r="B26" s="19"/>
      <c r="C26" s="111"/>
      <c r="D26" s="118"/>
      <c r="E26" s="124"/>
      <c r="F26" s="32"/>
      <c r="G26" s="19"/>
      <c r="H26" s="111"/>
      <c r="I26" s="118"/>
      <c r="J26" s="31"/>
      <c r="K26" s="32"/>
    </row>
    <row r="27" spans="1:11" x14ac:dyDescent="0.2">
      <c r="A27" s="8" t="s">
        <v>20</v>
      </c>
      <c r="B27" s="19">
        <f>SUM(B28:B33)</f>
        <v>0</v>
      </c>
      <c r="C27" s="111">
        <f>SUM(C28:C33)</f>
        <v>11431</v>
      </c>
      <c r="D27" s="118">
        <v>11138</v>
      </c>
      <c r="E27" s="124">
        <f t="shared" si="0"/>
        <v>-1</v>
      </c>
      <c r="F27" s="32">
        <f t="shared" si="1"/>
        <v>-1</v>
      </c>
      <c r="G27" s="19"/>
      <c r="H27" s="111">
        <v>22218</v>
      </c>
      <c r="I27" s="118">
        <v>22475</v>
      </c>
      <c r="J27" s="31">
        <f t="shared" si="2"/>
        <v>-1</v>
      </c>
      <c r="K27" s="32">
        <f t="shared" si="3"/>
        <v>-1</v>
      </c>
    </row>
    <row r="28" spans="1:11" x14ac:dyDescent="0.2">
      <c r="A28" s="8" t="s">
        <v>21</v>
      </c>
      <c r="B28" s="19"/>
      <c r="C28" s="111">
        <v>1981</v>
      </c>
      <c r="D28" s="118">
        <v>2335</v>
      </c>
      <c r="E28" s="124">
        <f t="shared" si="0"/>
        <v>-1</v>
      </c>
      <c r="F28" s="32">
        <f t="shared" si="1"/>
        <v>-1</v>
      </c>
      <c r="G28" s="19"/>
      <c r="H28" s="111">
        <v>5420</v>
      </c>
      <c r="I28" s="118">
        <v>5848</v>
      </c>
      <c r="J28" s="31">
        <f t="shared" si="2"/>
        <v>-1</v>
      </c>
      <c r="K28" s="32">
        <f t="shared" si="3"/>
        <v>-1</v>
      </c>
    </row>
    <row r="29" spans="1:11" x14ac:dyDescent="0.2">
      <c r="A29" s="8" t="s">
        <v>22</v>
      </c>
      <c r="B29" s="19"/>
      <c r="C29" s="111">
        <v>4631</v>
      </c>
      <c r="D29" s="118">
        <v>3902</v>
      </c>
      <c r="E29" s="124">
        <f t="shared" si="0"/>
        <v>-1</v>
      </c>
      <c r="F29" s="32">
        <f t="shared" si="1"/>
        <v>-1</v>
      </c>
      <c r="G29" s="19"/>
      <c r="H29" s="111">
        <v>5001</v>
      </c>
      <c r="I29" s="118">
        <v>4377</v>
      </c>
      <c r="J29" s="31">
        <f t="shared" si="2"/>
        <v>-1</v>
      </c>
      <c r="K29" s="32">
        <f t="shared" si="3"/>
        <v>-1</v>
      </c>
    </row>
    <row r="30" spans="1:11" x14ac:dyDescent="0.2">
      <c r="A30" s="8" t="s">
        <v>23</v>
      </c>
      <c r="B30" s="19"/>
      <c r="C30" s="111">
        <v>385</v>
      </c>
      <c r="D30" s="118">
        <v>349</v>
      </c>
      <c r="E30" s="124">
        <f t="shared" si="0"/>
        <v>-1</v>
      </c>
      <c r="F30" s="32">
        <f t="shared" si="1"/>
        <v>-1</v>
      </c>
      <c r="G30" s="19"/>
      <c r="H30" s="111">
        <v>1245</v>
      </c>
      <c r="I30" s="118">
        <v>1368</v>
      </c>
      <c r="J30" s="31">
        <f t="shared" si="2"/>
        <v>-1</v>
      </c>
      <c r="K30" s="32">
        <f t="shared" si="3"/>
        <v>-1</v>
      </c>
    </row>
    <row r="31" spans="1:11" x14ac:dyDescent="0.2">
      <c r="A31" s="7" t="s">
        <v>24</v>
      </c>
      <c r="B31" s="19"/>
      <c r="C31" s="111">
        <v>656</v>
      </c>
      <c r="D31" s="118">
        <v>669</v>
      </c>
      <c r="E31" s="124">
        <f t="shared" si="0"/>
        <v>-1</v>
      </c>
      <c r="F31" s="32">
        <f t="shared" si="1"/>
        <v>-1</v>
      </c>
      <c r="G31" s="19"/>
      <c r="H31" s="111">
        <v>3477</v>
      </c>
      <c r="I31" s="118">
        <v>4117</v>
      </c>
      <c r="J31" s="31">
        <f t="shared" si="2"/>
        <v>-1</v>
      </c>
      <c r="K31" s="32">
        <f t="shared" si="3"/>
        <v>-1</v>
      </c>
    </row>
    <row r="32" spans="1:11" x14ac:dyDescent="0.2">
      <c r="A32" s="7" t="s">
        <v>25</v>
      </c>
      <c r="B32" s="19"/>
      <c r="C32" s="111">
        <v>613</v>
      </c>
      <c r="D32" s="118">
        <v>320</v>
      </c>
      <c r="E32" s="124">
        <f t="shared" si="0"/>
        <v>-1</v>
      </c>
      <c r="F32" s="32">
        <f t="shared" si="1"/>
        <v>-1</v>
      </c>
      <c r="G32" s="19"/>
      <c r="H32" s="111">
        <v>1033</v>
      </c>
      <c r="I32" s="118">
        <v>758</v>
      </c>
      <c r="J32" s="31">
        <f t="shared" si="2"/>
        <v>-1</v>
      </c>
      <c r="K32" s="32">
        <f t="shared" si="3"/>
        <v>-1</v>
      </c>
    </row>
    <row r="33" spans="1:11" x14ac:dyDescent="0.2">
      <c r="A33" s="8" t="s">
        <v>19</v>
      </c>
      <c r="B33" s="19"/>
      <c r="C33" s="111">
        <v>3165</v>
      </c>
      <c r="D33" s="118">
        <v>3563</v>
      </c>
      <c r="E33" s="124">
        <f t="shared" si="0"/>
        <v>-1</v>
      </c>
      <c r="F33" s="32">
        <f t="shared" si="1"/>
        <v>-1</v>
      </c>
      <c r="G33" s="19"/>
      <c r="H33" s="111">
        <v>6042</v>
      </c>
      <c r="I33" s="118">
        <v>6007</v>
      </c>
      <c r="J33" s="31">
        <f t="shared" si="2"/>
        <v>-1</v>
      </c>
      <c r="K33" s="32">
        <f t="shared" si="3"/>
        <v>-1</v>
      </c>
    </row>
    <row r="34" spans="1:11" x14ac:dyDescent="0.2">
      <c r="A34" s="3"/>
      <c r="B34" s="19"/>
      <c r="C34" s="111"/>
      <c r="D34" s="118"/>
      <c r="E34" s="124"/>
      <c r="F34" s="32"/>
      <c r="G34" s="19"/>
      <c r="H34" s="111"/>
      <c r="I34" s="118"/>
      <c r="J34" s="31"/>
      <c r="K34" s="32"/>
    </row>
    <row r="35" spans="1:11" x14ac:dyDescent="0.2">
      <c r="A35" s="8" t="s">
        <v>26</v>
      </c>
      <c r="B35" s="19">
        <f>B36+SUM(B41:B51)+B53+SUM(B62:B65)+SUM(B67:B77)</f>
        <v>0</v>
      </c>
      <c r="C35" s="111">
        <f>C36+SUM(C41:C51)+C53+SUM(C62:C65)+SUM(C67:C77)</f>
        <v>191778</v>
      </c>
      <c r="D35" s="118">
        <v>262495</v>
      </c>
      <c r="E35" s="124">
        <f t="shared" si="0"/>
        <v>-1</v>
      </c>
      <c r="F35" s="32">
        <f t="shared" si="1"/>
        <v>-1</v>
      </c>
      <c r="G35" s="19"/>
      <c r="H35" s="111">
        <v>579718</v>
      </c>
      <c r="I35" s="118">
        <v>757675</v>
      </c>
      <c r="J35" s="31">
        <f t="shared" si="2"/>
        <v>-1</v>
      </c>
      <c r="K35" s="32">
        <f t="shared" si="3"/>
        <v>-1</v>
      </c>
    </row>
    <row r="36" spans="1:11" x14ac:dyDescent="0.2">
      <c r="A36" s="8" t="s">
        <v>27</v>
      </c>
      <c r="B36" s="19"/>
      <c r="C36" s="111">
        <v>7712</v>
      </c>
      <c r="D36" s="118">
        <v>11178</v>
      </c>
      <c r="E36" s="124">
        <f t="shared" si="0"/>
        <v>-1</v>
      </c>
      <c r="F36" s="32">
        <f t="shared" si="1"/>
        <v>-1</v>
      </c>
      <c r="G36" s="19"/>
      <c r="H36" s="111">
        <v>23723</v>
      </c>
      <c r="I36" s="118">
        <v>36410</v>
      </c>
      <c r="J36" s="31">
        <f t="shared" si="2"/>
        <v>-1</v>
      </c>
      <c r="K36" s="32">
        <f t="shared" si="3"/>
        <v>-1</v>
      </c>
    </row>
    <row r="37" spans="1:11" x14ac:dyDescent="0.2">
      <c r="A37" s="8" t="s">
        <v>28</v>
      </c>
      <c r="B37" s="19"/>
      <c r="C37" s="111">
        <v>1387</v>
      </c>
      <c r="D37" s="118">
        <v>1790</v>
      </c>
      <c r="E37" s="124">
        <f t="shared" si="0"/>
        <v>-1</v>
      </c>
      <c r="F37" s="32">
        <f t="shared" si="1"/>
        <v>-1</v>
      </c>
      <c r="G37" s="19"/>
      <c r="H37" s="111">
        <v>4513</v>
      </c>
      <c r="I37" s="118">
        <v>9815</v>
      </c>
      <c r="J37" s="31">
        <f t="shared" si="2"/>
        <v>-1</v>
      </c>
      <c r="K37" s="32">
        <f t="shared" si="3"/>
        <v>-1</v>
      </c>
    </row>
    <row r="38" spans="1:11" x14ac:dyDescent="0.2">
      <c r="A38" s="8" t="s">
        <v>29</v>
      </c>
      <c r="B38" s="19"/>
      <c r="C38" s="111">
        <v>3382</v>
      </c>
      <c r="D38" s="118">
        <v>3680</v>
      </c>
      <c r="E38" s="124">
        <f t="shared" si="0"/>
        <v>-1</v>
      </c>
      <c r="F38" s="32">
        <f t="shared" si="1"/>
        <v>-1</v>
      </c>
      <c r="G38" s="19"/>
      <c r="H38" s="111">
        <v>8024</v>
      </c>
      <c r="I38" s="118">
        <v>10060</v>
      </c>
      <c r="J38" s="31">
        <f t="shared" si="2"/>
        <v>-1</v>
      </c>
      <c r="K38" s="32">
        <f t="shared" si="3"/>
        <v>-1</v>
      </c>
    </row>
    <row r="39" spans="1:11" x14ac:dyDescent="0.2">
      <c r="A39" s="8" t="s">
        <v>30</v>
      </c>
      <c r="B39" s="19"/>
      <c r="C39" s="111">
        <v>1126</v>
      </c>
      <c r="D39" s="118">
        <v>2102</v>
      </c>
      <c r="E39" s="124">
        <f t="shared" si="0"/>
        <v>-1</v>
      </c>
      <c r="F39" s="32">
        <f t="shared" si="1"/>
        <v>-1</v>
      </c>
      <c r="G39" s="19"/>
      <c r="H39" s="111">
        <v>4224</v>
      </c>
      <c r="I39" s="118">
        <v>5712</v>
      </c>
      <c r="J39" s="31">
        <f t="shared" si="2"/>
        <v>-1</v>
      </c>
      <c r="K39" s="32">
        <f t="shared" si="3"/>
        <v>-1</v>
      </c>
    </row>
    <row r="40" spans="1:11" x14ac:dyDescent="0.2">
      <c r="A40" s="8" t="s">
        <v>31</v>
      </c>
      <c r="B40" s="19"/>
      <c r="C40" s="111">
        <v>1781</v>
      </c>
      <c r="D40" s="118">
        <v>3527</v>
      </c>
      <c r="E40" s="124">
        <f t="shared" si="0"/>
        <v>-1</v>
      </c>
      <c r="F40" s="32">
        <f t="shared" si="1"/>
        <v>-1</v>
      </c>
      <c r="G40" s="19"/>
      <c r="H40" s="111">
        <v>6830</v>
      </c>
      <c r="I40" s="118">
        <v>10639</v>
      </c>
      <c r="J40" s="31">
        <f t="shared" si="2"/>
        <v>-1</v>
      </c>
      <c r="K40" s="32">
        <f t="shared" si="3"/>
        <v>-1</v>
      </c>
    </row>
    <row r="41" spans="1:11" x14ac:dyDescent="0.2">
      <c r="A41" s="8" t="s">
        <v>32</v>
      </c>
      <c r="B41" s="19"/>
      <c r="C41" s="111">
        <v>21881</v>
      </c>
      <c r="D41" s="118">
        <v>26462</v>
      </c>
      <c r="E41" s="124">
        <f t="shared" si="0"/>
        <v>-1</v>
      </c>
      <c r="F41" s="32">
        <f t="shared" si="1"/>
        <v>-1</v>
      </c>
      <c r="G41" s="19"/>
      <c r="H41" s="111">
        <v>59206</v>
      </c>
      <c r="I41" s="118">
        <v>60869</v>
      </c>
      <c r="J41" s="31">
        <f t="shared" si="2"/>
        <v>-1</v>
      </c>
      <c r="K41" s="32">
        <f t="shared" si="3"/>
        <v>-1</v>
      </c>
    </row>
    <row r="42" spans="1:11" x14ac:dyDescent="0.2">
      <c r="A42" s="8" t="s">
        <v>33</v>
      </c>
      <c r="B42" s="19"/>
      <c r="C42" s="111">
        <v>796</v>
      </c>
      <c r="D42" s="118">
        <v>957</v>
      </c>
      <c r="E42" s="124">
        <f t="shared" si="0"/>
        <v>-1</v>
      </c>
      <c r="F42" s="32">
        <f t="shared" si="1"/>
        <v>-1</v>
      </c>
      <c r="G42" s="19"/>
      <c r="H42" s="111">
        <v>2535</v>
      </c>
      <c r="I42" s="118">
        <v>2899</v>
      </c>
      <c r="J42" s="31">
        <f t="shared" si="2"/>
        <v>-1</v>
      </c>
      <c r="K42" s="32">
        <f t="shared" si="3"/>
        <v>-1</v>
      </c>
    </row>
    <row r="43" spans="1:11" x14ac:dyDescent="0.2">
      <c r="A43" s="8" t="s">
        <v>34</v>
      </c>
      <c r="B43" s="19"/>
      <c r="C43" s="111">
        <v>5684</v>
      </c>
      <c r="D43" s="118">
        <v>7991</v>
      </c>
      <c r="E43" s="124">
        <f t="shared" si="0"/>
        <v>-1</v>
      </c>
      <c r="F43" s="32">
        <f t="shared" si="1"/>
        <v>-1</v>
      </c>
      <c r="G43" s="19"/>
      <c r="H43" s="111">
        <v>15464</v>
      </c>
      <c r="I43" s="118">
        <v>22178</v>
      </c>
      <c r="J43" s="31">
        <f t="shared" si="2"/>
        <v>-1</v>
      </c>
      <c r="K43" s="32">
        <f t="shared" si="3"/>
        <v>-1</v>
      </c>
    </row>
    <row r="44" spans="1:11" x14ac:dyDescent="0.2">
      <c r="A44" s="8" t="s">
        <v>35</v>
      </c>
      <c r="B44" s="19"/>
      <c r="C44" s="111">
        <v>4082</v>
      </c>
      <c r="D44" s="118">
        <v>4828</v>
      </c>
      <c r="E44" s="124">
        <f t="shared" si="0"/>
        <v>-1</v>
      </c>
      <c r="F44" s="32">
        <f t="shared" si="1"/>
        <v>-1</v>
      </c>
      <c r="G44" s="19"/>
      <c r="H44" s="111">
        <v>10810</v>
      </c>
      <c r="I44" s="118">
        <v>12469</v>
      </c>
      <c r="J44" s="31">
        <f t="shared" si="2"/>
        <v>-1</v>
      </c>
      <c r="K44" s="32">
        <f t="shared" si="3"/>
        <v>-1</v>
      </c>
    </row>
    <row r="45" spans="1:11" x14ac:dyDescent="0.2">
      <c r="A45" s="7" t="s">
        <v>36</v>
      </c>
      <c r="B45" s="19"/>
      <c r="C45" s="111">
        <v>33120</v>
      </c>
      <c r="D45" s="118">
        <v>39819</v>
      </c>
      <c r="E45" s="124">
        <f t="shared" si="0"/>
        <v>-1</v>
      </c>
      <c r="F45" s="32">
        <f t="shared" si="1"/>
        <v>-1</v>
      </c>
      <c r="G45" s="19"/>
      <c r="H45" s="111">
        <v>86692</v>
      </c>
      <c r="I45" s="118">
        <v>98332</v>
      </c>
      <c r="J45" s="31">
        <f t="shared" si="2"/>
        <v>-1</v>
      </c>
      <c r="K45" s="32">
        <f t="shared" si="3"/>
        <v>-1</v>
      </c>
    </row>
    <row r="46" spans="1:11" x14ac:dyDescent="0.2">
      <c r="A46" s="7" t="s">
        <v>37</v>
      </c>
      <c r="B46" s="19"/>
      <c r="C46" s="111">
        <v>8005</v>
      </c>
      <c r="D46" s="118">
        <v>19330</v>
      </c>
      <c r="E46" s="124">
        <f t="shared" si="0"/>
        <v>-1</v>
      </c>
      <c r="F46" s="32">
        <f t="shared" si="1"/>
        <v>-1</v>
      </c>
      <c r="G46" s="19"/>
      <c r="H46" s="111">
        <v>27545</v>
      </c>
      <c r="I46" s="118">
        <v>49972</v>
      </c>
      <c r="J46" s="31">
        <f t="shared" si="2"/>
        <v>-1</v>
      </c>
      <c r="K46" s="32">
        <f t="shared" si="3"/>
        <v>-1</v>
      </c>
    </row>
    <row r="47" spans="1:11" x14ac:dyDescent="0.2">
      <c r="A47" s="8" t="s">
        <v>38</v>
      </c>
      <c r="B47" s="19"/>
      <c r="C47" s="111">
        <v>5074</v>
      </c>
      <c r="D47" s="118">
        <v>6045</v>
      </c>
      <c r="E47" s="124">
        <f t="shared" si="0"/>
        <v>-1</v>
      </c>
      <c r="F47" s="32">
        <f t="shared" si="1"/>
        <v>-1</v>
      </c>
      <c r="G47" s="19"/>
      <c r="H47" s="111">
        <v>12512</v>
      </c>
      <c r="I47" s="118">
        <v>15638</v>
      </c>
      <c r="J47" s="31">
        <f t="shared" si="2"/>
        <v>-1</v>
      </c>
      <c r="K47" s="32">
        <f t="shared" si="3"/>
        <v>-1</v>
      </c>
    </row>
    <row r="48" spans="1:11" x14ac:dyDescent="0.2">
      <c r="A48" s="8" t="s">
        <v>39</v>
      </c>
      <c r="B48" s="19"/>
      <c r="C48" s="111">
        <v>14203</v>
      </c>
      <c r="D48" s="118">
        <v>33348</v>
      </c>
      <c r="E48" s="124">
        <f t="shared" si="0"/>
        <v>-1</v>
      </c>
      <c r="F48" s="32">
        <f t="shared" si="1"/>
        <v>-1</v>
      </c>
      <c r="G48" s="19"/>
      <c r="H48" s="111">
        <v>51911</v>
      </c>
      <c r="I48" s="118">
        <v>85791</v>
      </c>
      <c r="J48" s="31">
        <f t="shared" si="2"/>
        <v>-1</v>
      </c>
      <c r="K48" s="32">
        <f t="shared" si="3"/>
        <v>-1</v>
      </c>
    </row>
    <row r="49" spans="1:11" x14ac:dyDescent="0.2">
      <c r="A49" s="8" t="s">
        <v>40</v>
      </c>
      <c r="B49" s="19"/>
      <c r="C49" s="111">
        <v>2121</v>
      </c>
      <c r="D49" s="118">
        <v>3931</v>
      </c>
      <c r="E49" s="124">
        <f t="shared" si="0"/>
        <v>-1</v>
      </c>
      <c r="F49" s="32">
        <f t="shared" si="1"/>
        <v>-1</v>
      </c>
      <c r="G49" s="19"/>
      <c r="H49" s="111">
        <v>8187</v>
      </c>
      <c r="I49" s="118">
        <v>15000</v>
      </c>
      <c r="J49" s="31">
        <f t="shared" si="2"/>
        <v>-1</v>
      </c>
      <c r="K49" s="32">
        <f t="shared" si="3"/>
        <v>-1</v>
      </c>
    </row>
    <row r="50" spans="1:11" x14ac:dyDescent="0.2">
      <c r="A50" s="7" t="s">
        <v>41</v>
      </c>
      <c r="B50" s="19"/>
      <c r="C50" s="111">
        <v>3672</v>
      </c>
      <c r="D50" s="118">
        <v>5434</v>
      </c>
      <c r="E50" s="124">
        <f t="shared" si="0"/>
        <v>-1</v>
      </c>
      <c r="F50" s="32">
        <f t="shared" si="1"/>
        <v>-1</v>
      </c>
      <c r="G50" s="19"/>
      <c r="H50" s="111">
        <v>12705</v>
      </c>
      <c r="I50" s="118">
        <v>17364</v>
      </c>
      <c r="J50" s="31">
        <f t="shared" si="2"/>
        <v>-1</v>
      </c>
      <c r="K50" s="32">
        <f t="shared" si="3"/>
        <v>-1</v>
      </c>
    </row>
    <row r="51" spans="1:11" x14ac:dyDescent="0.2">
      <c r="A51" s="8" t="s">
        <v>42</v>
      </c>
      <c r="B51" s="19"/>
      <c r="C51" s="111">
        <v>626</v>
      </c>
      <c r="D51" s="118">
        <v>1079</v>
      </c>
      <c r="E51" s="124">
        <f t="shared" si="0"/>
        <v>-1</v>
      </c>
      <c r="F51" s="32">
        <f t="shared" si="1"/>
        <v>-1</v>
      </c>
      <c r="G51" s="19"/>
      <c r="H51" s="111">
        <v>2729</v>
      </c>
      <c r="I51" s="118">
        <v>2808</v>
      </c>
      <c r="J51" s="31">
        <f t="shared" si="2"/>
        <v>-1</v>
      </c>
      <c r="K51" s="32">
        <f t="shared" si="3"/>
        <v>-1</v>
      </c>
    </row>
    <row r="52" spans="1:11" x14ac:dyDescent="0.2">
      <c r="A52" s="8"/>
      <c r="B52" s="19"/>
      <c r="C52" s="111"/>
      <c r="D52" s="118"/>
      <c r="E52" s="124"/>
      <c r="F52" s="32"/>
      <c r="G52" s="19"/>
      <c r="H52" s="111"/>
      <c r="I52" s="118"/>
      <c r="J52" s="31"/>
      <c r="K52" s="32"/>
    </row>
    <row r="53" spans="1:11" x14ac:dyDescent="0.2">
      <c r="A53" s="8" t="s">
        <v>43</v>
      </c>
      <c r="B53" s="19">
        <f>SUM(B54:B60)</f>
        <v>0</v>
      </c>
      <c r="C53" s="111">
        <f>SUM(C54:C60)</f>
        <v>58144</v>
      </c>
      <c r="D53" s="118">
        <v>74476</v>
      </c>
      <c r="E53" s="124">
        <f t="shared" si="0"/>
        <v>-1</v>
      </c>
      <c r="F53" s="32">
        <f t="shared" si="1"/>
        <v>-1</v>
      </c>
      <c r="G53" s="19"/>
      <c r="H53" s="111">
        <v>182389</v>
      </c>
      <c r="I53" s="118">
        <v>240312</v>
      </c>
      <c r="J53" s="31">
        <f t="shared" si="2"/>
        <v>-1</v>
      </c>
      <c r="K53" s="32">
        <f t="shared" si="3"/>
        <v>-1</v>
      </c>
    </row>
    <row r="54" spans="1:11" x14ac:dyDescent="0.2">
      <c r="A54" s="8" t="s">
        <v>44</v>
      </c>
      <c r="B54" s="19"/>
      <c r="C54" s="111">
        <v>43419</v>
      </c>
      <c r="D54" s="118">
        <v>59748</v>
      </c>
      <c r="E54" s="124">
        <f t="shared" si="0"/>
        <v>-1</v>
      </c>
      <c r="F54" s="32">
        <f t="shared" si="1"/>
        <v>-1</v>
      </c>
      <c r="G54" s="19"/>
      <c r="H54" s="111">
        <v>131718</v>
      </c>
      <c r="I54" s="118">
        <v>188897</v>
      </c>
      <c r="J54" s="31">
        <f t="shared" si="2"/>
        <v>-1</v>
      </c>
      <c r="K54" s="32">
        <f t="shared" si="3"/>
        <v>-1</v>
      </c>
    </row>
    <row r="55" spans="1:11" x14ac:dyDescent="0.2">
      <c r="A55" s="8" t="s">
        <v>45</v>
      </c>
      <c r="B55" s="19"/>
      <c r="C55" s="111">
        <v>10609</v>
      </c>
      <c r="D55" s="118">
        <v>11876</v>
      </c>
      <c r="E55" s="124">
        <f t="shared" si="0"/>
        <v>-1</v>
      </c>
      <c r="F55" s="32">
        <f t="shared" si="1"/>
        <v>-1</v>
      </c>
      <c r="G55" s="19"/>
      <c r="H55" s="111">
        <v>37121</v>
      </c>
      <c r="I55" s="118">
        <v>41134</v>
      </c>
      <c r="J55" s="31">
        <f t="shared" si="2"/>
        <v>-1</v>
      </c>
      <c r="K55" s="32">
        <f t="shared" si="3"/>
        <v>-1</v>
      </c>
    </row>
    <row r="56" spans="1:11" x14ac:dyDescent="0.2">
      <c r="A56" s="8" t="s">
        <v>46</v>
      </c>
      <c r="B56" s="19"/>
      <c r="C56" s="111">
        <v>2103</v>
      </c>
      <c r="D56" s="118">
        <v>1711</v>
      </c>
      <c r="E56" s="124">
        <f t="shared" si="0"/>
        <v>-1</v>
      </c>
      <c r="F56" s="32">
        <f t="shared" si="1"/>
        <v>-1</v>
      </c>
      <c r="G56" s="19"/>
      <c r="H56" s="111">
        <v>6559</v>
      </c>
      <c r="I56" s="118">
        <v>5839</v>
      </c>
      <c r="J56" s="31">
        <f t="shared" si="2"/>
        <v>-1</v>
      </c>
      <c r="K56" s="32">
        <f t="shared" si="3"/>
        <v>-1</v>
      </c>
    </row>
    <row r="57" spans="1:11" x14ac:dyDescent="0.2">
      <c r="A57" s="8" t="s">
        <v>47</v>
      </c>
      <c r="B57" s="19"/>
      <c r="C57" s="111">
        <v>711</v>
      </c>
      <c r="D57" s="118">
        <v>245</v>
      </c>
      <c r="E57" s="124">
        <f t="shared" si="0"/>
        <v>-1</v>
      </c>
      <c r="F57" s="32">
        <f t="shared" si="1"/>
        <v>-1</v>
      </c>
      <c r="G57" s="19"/>
      <c r="H57" s="111">
        <v>2170</v>
      </c>
      <c r="I57" s="118">
        <v>902</v>
      </c>
      <c r="J57" s="31">
        <f t="shared" si="2"/>
        <v>-1</v>
      </c>
      <c r="K57" s="32">
        <f t="shared" si="3"/>
        <v>-1</v>
      </c>
    </row>
    <row r="58" spans="1:11" x14ac:dyDescent="0.2">
      <c r="A58" s="8" t="s">
        <v>48</v>
      </c>
      <c r="B58" s="19"/>
      <c r="C58" s="111">
        <v>346</v>
      </c>
      <c r="D58" s="118">
        <v>264</v>
      </c>
      <c r="E58" s="124">
        <f t="shared" si="0"/>
        <v>-1</v>
      </c>
      <c r="F58" s="32">
        <f t="shared" si="1"/>
        <v>-1</v>
      </c>
      <c r="G58" s="19"/>
      <c r="H58" s="111">
        <v>1019</v>
      </c>
      <c r="I58" s="118">
        <v>851</v>
      </c>
      <c r="J58" s="31">
        <f t="shared" si="2"/>
        <v>-1</v>
      </c>
      <c r="K58" s="32">
        <f t="shared" si="3"/>
        <v>-1</v>
      </c>
    </row>
    <row r="59" spans="1:11" x14ac:dyDescent="0.2">
      <c r="A59" s="8" t="s">
        <v>87</v>
      </c>
      <c r="B59" s="19"/>
      <c r="C59" s="111">
        <v>832</v>
      </c>
      <c r="D59" s="118">
        <v>524</v>
      </c>
      <c r="E59" s="124">
        <f t="shared" si="0"/>
        <v>-1</v>
      </c>
      <c r="F59" s="32">
        <f t="shared" si="1"/>
        <v>-1</v>
      </c>
      <c r="G59" s="19"/>
      <c r="H59" s="111">
        <v>3295</v>
      </c>
      <c r="I59" s="118">
        <v>2183</v>
      </c>
      <c r="J59" s="31">
        <f t="shared" si="2"/>
        <v>-1</v>
      </c>
      <c r="K59" s="32">
        <f t="shared" si="3"/>
        <v>-1</v>
      </c>
    </row>
    <row r="60" spans="1:11" x14ac:dyDescent="0.2">
      <c r="A60" s="8" t="s">
        <v>49</v>
      </c>
      <c r="B60" s="19"/>
      <c r="C60" s="111">
        <v>124</v>
      </c>
      <c r="D60" s="118">
        <v>108</v>
      </c>
      <c r="E60" s="124">
        <f t="shared" si="0"/>
        <v>-1</v>
      </c>
      <c r="F60" s="32">
        <f t="shared" si="1"/>
        <v>-1</v>
      </c>
      <c r="G60" s="19"/>
      <c r="H60" s="111">
        <v>507</v>
      </c>
      <c r="I60" s="118">
        <v>506</v>
      </c>
      <c r="J60" s="31">
        <f t="shared" si="2"/>
        <v>-1</v>
      </c>
      <c r="K60" s="32">
        <f t="shared" si="3"/>
        <v>-1</v>
      </c>
    </row>
    <row r="61" spans="1:11" x14ac:dyDescent="0.2">
      <c r="A61" s="3"/>
      <c r="B61" s="19"/>
      <c r="C61" s="111"/>
      <c r="D61" s="118"/>
      <c r="E61" s="124"/>
      <c r="F61" s="32"/>
      <c r="G61" s="19"/>
      <c r="H61" s="111"/>
      <c r="I61" s="118"/>
      <c r="J61" s="31"/>
      <c r="K61" s="32"/>
    </row>
    <row r="62" spans="1:11" x14ac:dyDescent="0.2">
      <c r="A62" s="8" t="s">
        <v>50</v>
      </c>
      <c r="B62" s="19"/>
      <c r="C62" s="111">
        <v>1261</v>
      </c>
      <c r="D62" s="118">
        <v>1682</v>
      </c>
      <c r="E62" s="124">
        <f t="shared" si="0"/>
        <v>-1</v>
      </c>
      <c r="F62" s="32">
        <f t="shared" si="1"/>
        <v>-1</v>
      </c>
      <c r="G62" s="19"/>
      <c r="H62" s="111">
        <v>3707</v>
      </c>
      <c r="I62" s="118">
        <v>3078</v>
      </c>
      <c r="J62" s="31">
        <f t="shared" si="2"/>
        <v>-1</v>
      </c>
      <c r="K62" s="32">
        <f t="shared" si="3"/>
        <v>-1</v>
      </c>
    </row>
    <row r="63" spans="1:11" x14ac:dyDescent="0.2">
      <c r="A63" s="8" t="s">
        <v>51</v>
      </c>
      <c r="B63" s="19"/>
      <c r="C63" s="111">
        <v>420</v>
      </c>
      <c r="D63" s="118">
        <v>369</v>
      </c>
      <c r="E63" s="124">
        <f t="shared" si="0"/>
        <v>-1</v>
      </c>
      <c r="F63" s="32">
        <f t="shared" si="1"/>
        <v>-1</v>
      </c>
      <c r="G63" s="19"/>
      <c r="H63" s="111">
        <v>1181</v>
      </c>
      <c r="I63" s="118">
        <v>1940</v>
      </c>
      <c r="J63" s="31">
        <f t="shared" si="2"/>
        <v>-1</v>
      </c>
      <c r="K63" s="32">
        <f t="shared" si="3"/>
        <v>-1</v>
      </c>
    </row>
    <row r="64" spans="1:11" x14ac:dyDescent="0.2">
      <c r="A64" s="8" t="s">
        <v>52</v>
      </c>
      <c r="B64" s="19"/>
      <c r="C64" s="111">
        <v>1162</v>
      </c>
      <c r="D64" s="118">
        <v>1339</v>
      </c>
      <c r="E64" s="124">
        <f t="shared" si="0"/>
        <v>-1</v>
      </c>
      <c r="F64" s="32">
        <f t="shared" si="1"/>
        <v>-1</v>
      </c>
      <c r="G64" s="19"/>
      <c r="H64" s="111">
        <v>4077</v>
      </c>
      <c r="I64" s="118">
        <v>4830</v>
      </c>
      <c r="J64" s="31">
        <f t="shared" si="2"/>
        <v>-1</v>
      </c>
      <c r="K64" s="32">
        <f t="shared" si="3"/>
        <v>-1</v>
      </c>
    </row>
    <row r="65" spans="1:11" x14ac:dyDescent="0.2">
      <c r="A65" s="8" t="s">
        <v>53</v>
      </c>
      <c r="B65" s="19"/>
      <c r="C65" s="111">
        <v>616</v>
      </c>
      <c r="D65" s="118">
        <v>769</v>
      </c>
      <c r="E65" s="124">
        <f t="shared" si="0"/>
        <v>-1</v>
      </c>
      <c r="F65" s="32">
        <f t="shared" si="1"/>
        <v>-1</v>
      </c>
      <c r="G65" s="19"/>
      <c r="H65" s="111">
        <v>1963</v>
      </c>
      <c r="I65" s="118">
        <v>2052</v>
      </c>
      <c r="J65" s="31">
        <f t="shared" si="2"/>
        <v>-1</v>
      </c>
      <c r="K65" s="32">
        <f t="shared" si="3"/>
        <v>-1</v>
      </c>
    </row>
    <row r="66" spans="1:11" x14ac:dyDescent="0.2">
      <c r="A66" s="3"/>
      <c r="B66" s="19"/>
      <c r="C66" s="111"/>
      <c r="D66" s="118"/>
      <c r="E66" s="124"/>
      <c r="F66" s="32"/>
      <c r="G66" s="19"/>
      <c r="H66" s="111"/>
      <c r="I66" s="118"/>
      <c r="J66" s="31"/>
      <c r="K66" s="32"/>
    </row>
    <row r="67" spans="1:11" x14ac:dyDescent="0.2">
      <c r="A67" s="8" t="s">
        <v>54</v>
      </c>
      <c r="B67" s="19"/>
      <c r="C67" s="111">
        <v>8742</v>
      </c>
      <c r="D67" s="118">
        <v>8157</v>
      </c>
      <c r="E67" s="124">
        <f t="shared" si="0"/>
        <v>-1</v>
      </c>
      <c r="F67" s="32">
        <f t="shared" si="1"/>
        <v>-1</v>
      </c>
      <c r="G67" s="19"/>
      <c r="H67" s="111">
        <v>30275</v>
      </c>
      <c r="I67" s="118">
        <v>35587</v>
      </c>
      <c r="J67" s="31">
        <f t="shared" si="2"/>
        <v>-1</v>
      </c>
      <c r="K67" s="32">
        <f t="shared" si="3"/>
        <v>-1</v>
      </c>
    </row>
    <row r="68" spans="1:11" x14ac:dyDescent="0.2">
      <c r="A68" s="8" t="s">
        <v>55</v>
      </c>
      <c r="B68" s="19"/>
      <c r="C68" s="111">
        <v>1486</v>
      </c>
      <c r="D68" s="118">
        <v>1535</v>
      </c>
      <c r="E68" s="124">
        <f t="shared" si="0"/>
        <v>-1</v>
      </c>
      <c r="F68" s="32">
        <f t="shared" si="1"/>
        <v>-1</v>
      </c>
      <c r="G68" s="19"/>
      <c r="H68" s="111">
        <v>5568</v>
      </c>
      <c r="I68" s="118">
        <v>6040</v>
      </c>
      <c r="J68" s="31">
        <f t="shared" si="2"/>
        <v>-1</v>
      </c>
      <c r="K68" s="32">
        <f t="shared" si="3"/>
        <v>-1</v>
      </c>
    </row>
    <row r="69" spans="1:11" x14ac:dyDescent="0.2">
      <c r="A69" s="8" t="s">
        <v>56</v>
      </c>
      <c r="B69" s="19"/>
      <c r="C69" s="111">
        <v>282</v>
      </c>
      <c r="D69" s="118">
        <v>452</v>
      </c>
      <c r="E69" s="124">
        <f t="shared" si="0"/>
        <v>-1</v>
      </c>
      <c r="F69" s="32">
        <f t="shared" si="1"/>
        <v>-1</v>
      </c>
      <c r="G69" s="19"/>
      <c r="H69" s="111">
        <v>1188</v>
      </c>
      <c r="I69" s="118">
        <v>2486</v>
      </c>
      <c r="J69" s="31">
        <f t="shared" si="2"/>
        <v>-1</v>
      </c>
      <c r="K69" s="32">
        <f t="shared" si="3"/>
        <v>-1</v>
      </c>
    </row>
    <row r="70" spans="1:11" x14ac:dyDescent="0.2">
      <c r="A70" s="8" t="s">
        <v>88</v>
      </c>
      <c r="B70" s="19"/>
      <c r="C70" s="111">
        <v>693</v>
      </c>
      <c r="D70" s="118">
        <v>871</v>
      </c>
      <c r="E70" s="124">
        <f t="shared" ref="E70:E96" si="4">B70/C70-1</f>
        <v>-1</v>
      </c>
      <c r="F70" s="32">
        <f t="shared" ref="F70:F96" si="5">B70/D70-1</f>
        <v>-1</v>
      </c>
      <c r="G70" s="19"/>
      <c r="H70" s="111">
        <v>1946</v>
      </c>
      <c r="I70" s="118">
        <v>2089</v>
      </c>
      <c r="J70" s="31">
        <f t="shared" ref="J70:J96" si="6">G70/H70-1</f>
        <v>-1</v>
      </c>
      <c r="K70" s="32">
        <f t="shared" ref="K70:K96" si="7">G70/I70-1</f>
        <v>-1</v>
      </c>
    </row>
    <row r="71" spans="1:11" x14ac:dyDescent="0.2">
      <c r="A71" s="8" t="s">
        <v>89</v>
      </c>
      <c r="B71" s="19"/>
      <c r="C71" s="111">
        <v>308</v>
      </c>
      <c r="D71" s="118">
        <v>450</v>
      </c>
      <c r="E71" s="124">
        <f t="shared" si="4"/>
        <v>-1</v>
      </c>
      <c r="F71" s="32">
        <f t="shared" si="5"/>
        <v>-1</v>
      </c>
      <c r="G71" s="19"/>
      <c r="H71" s="111">
        <v>999</v>
      </c>
      <c r="I71" s="118">
        <v>1569</v>
      </c>
      <c r="J71" s="31">
        <f t="shared" si="6"/>
        <v>-1</v>
      </c>
      <c r="K71" s="32">
        <f t="shared" si="7"/>
        <v>-1</v>
      </c>
    </row>
    <row r="72" spans="1:11" x14ac:dyDescent="0.2">
      <c r="A72" s="8" t="s">
        <v>59</v>
      </c>
      <c r="B72" s="19"/>
      <c r="C72" s="111">
        <v>5251</v>
      </c>
      <c r="D72" s="118">
        <v>6160</v>
      </c>
      <c r="E72" s="124">
        <f t="shared" si="4"/>
        <v>-1</v>
      </c>
      <c r="F72" s="32">
        <f t="shared" si="5"/>
        <v>-1</v>
      </c>
      <c r="G72" s="19"/>
      <c r="H72" s="111">
        <v>14914</v>
      </c>
      <c r="I72" s="118">
        <v>17832</v>
      </c>
      <c r="J72" s="31">
        <f t="shared" si="6"/>
        <v>-1</v>
      </c>
      <c r="K72" s="32">
        <f t="shared" si="7"/>
        <v>-1</v>
      </c>
    </row>
    <row r="73" spans="1:11" x14ac:dyDescent="0.2">
      <c r="A73" s="8" t="s">
        <v>60</v>
      </c>
      <c r="B73" s="19"/>
      <c r="C73" s="111">
        <v>1107</v>
      </c>
      <c r="D73" s="118">
        <v>1067</v>
      </c>
      <c r="E73" s="124">
        <f t="shared" si="4"/>
        <v>-1</v>
      </c>
      <c r="F73" s="32">
        <f t="shared" si="5"/>
        <v>-1</v>
      </c>
      <c r="G73" s="19"/>
      <c r="H73" s="111">
        <v>2919</v>
      </c>
      <c r="I73" s="118">
        <v>2833</v>
      </c>
      <c r="J73" s="31">
        <f t="shared" si="6"/>
        <v>-1</v>
      </c>
      <c r="K73" s="32">
        <f t="shared" si="7"/>
        <v>-1</v>
      </c>
    </row>
    <row r="74" spans="1:11" x14ac:dyDescent="0.2">
      <c r="A74" s="8" t="s">
        <v>61</v>
      </c>
      <c r="B74" s="19"/>
      <c r="C74" s="111">
        <v>1449</v>
      </c>
      <c r="D74" s="118">
        <v>2392</v>
      </c>
      <c r="E74" s="124">
        <f t="shared" si="4"/>
        <v>-1</v>
      </c>
      <c r="F74" s="32">
        <f t="shared" si="5"/>
        <v>-1</v>
      </c>
      <c r="G74" s="19"/>
      <c r="H74" s="111">
        <v>4598</v>
      </c>
      <c r="I74" s="118">
        <v>6805</v>
      </c>
      <c r="J74" s="31">
        <f t="shared" si="6"/>
        <v>-1</v>
      </c>
      <c r="K74" s="32">
        <f t="shared" si="7"/>
        <v>-1</v>
      </c>
    </row>
    <row r="75" spans="1:11" x14ac:dyDescent="0.2">
      <c r="A75" s="8" t="s">
        <v>62</v>
      </c>
      <c r="B75" s="19"/>
      <c r="C75" s="111">
        <v>1199</v>
      </c>
      <c r="D75" s="118">
        <v>1141</v>
      </c>
      <c r="E75" s="124">
        <f t="shared" si="4"/>
        <v>-1</v>
      </c>
      <c r="F75" s="32">
        <f t="shared" si="5"/>
        <v>-1</v>
      </c>
      <c r="G75" s="19"/>
      <c r="H75" s="111">
        <v>3379</v>
      </c>
      <c r="I75" s="118">
        <v>4214</v>
      </c>
      <c r="J75" s="31">
        <f t="shared" si="6"/>
        <v>-1</v>
      </c>
      <c r="K75" s="32">
        <f t="shared" si="7"/>
        <v>-1</v>
      </c>
    </row>
    <row r="76" spans="1:11" x14ac:dyDescent="0.2">
      <c r="A76" s="8" t="s">
        <v>63</v>
      </c>
      <c r="B76" s="19"/>
      <c r="C76" s="111">
        <v>2155</v>
      </c>
      <c r="D76" s="118">
        <v>2300</v>
      </c>
      <c r="E76" s="124">
        <f t="shared" si="4"/>
        <v>-1</v>
      </c>
      <c r="F76" s="32">
        <f t="shared" si="5"/>
        <v>-1</v>
      </c>
      <c r="G76" s="19"/>
      <c r="H76" s="111">
        <v>5252</v>
      </c>
      <c r="I76" s="118">
        <v>6388</v>
      </c>
      <c r="J76" s="31">
        <f t="shared" si="6"/>
        <v>-1</v>
      </c>
      <c r="K76" s="32">
        <f t="shared" si="7"/>
        <v>-1</v>
      </c>
    </row>
    <row r="77" spans="1:11" x14ac:dyDescent="0.2">
      <c r="A77" s="8" t="s">
        <v>64</v>
      </c>
      <c r="B77" s="19"/>
      <c r="C77" s="111">
        <f>288+239</f>
        <v>527</v>
      </c>
      <c r="D77" s="118">
        <v>615</v>
      </c>
      <c r="E77" s="124">
        <f t="shared" si="4"/>
        <v>-1</v>
      </c>
      <c r="F77" s="32">
        <f t="shared" si="5"/>
        <v>-1</v>
      </c>
      <c r="G77" s="19"/>
      <c r="H77" s="111">
        <v>1373</v>
      </c>
      <c r="I77" s="118">
        <v>2138</v>
      </c>
      <c r="J77" s="31">
        <f t="shared" si="6"/>
        <v>-1</v>
      </c>
      <c r="K77" s="32">
        <f t="shared" si="7"/>
        <v>-1</v>
      </c>
    </row>
    <row r="78" spans="1:11" x14ac:dyDescent="0.2">
      <c r="A78" s="8"/>
      <c r="B78" s="19"/>
      <c r="C78" s="111"/>
      <c r="D78" s="118"/>
      <c r="E78" s="124"/>
      <c r="F78" s="32"/>
      <c r="G78" s="19"/>
      <c r="H78" s="111"/>
      <c r="I78" s="118"/>
      <c r="J78" s="31"/>
      <c r="K78" s="32"/>
    </row>
    <row r="79" spans="1:11" x14ac:dyDescent="0.2">
      <c r="A79" s="8" t="s">
        <v>65</v>
      </c>
      <c r="B79" s="19">
        <f>SUM(B80:B83)</f>
        <v>0</v>
      </c>
      <c r="C79" s="111">
        <f>SUM(C80:C83)</f>
        <v>76267</v>
      </c>
      <c r="D79" s="118">
        <v>79826</v>
      </c>
      <c r="E79" s="124">
        <f t="shared" si="4"/>
        <v>-1</v>
      </c>
      <c r="F79" s="32">
        <f t="shared" si="5"/>
        <v>-1</v>
      </c>
      <c r="G79" s="19"/>
      <c r="H79" s="111">
        <v>250681</v>
      </c>
      <c r="I79" s="118">
        <v>270710</v>
      </c>
      <c r="J79" s="31">
        <f t="shared" si="6"/>
        <v>-1</v>
      </c>
      <c r="K79" s="32">
        <f t="shared" si="7"/>
        <v>-1</v>
      </c>
    </row>
    <row r="80" spans="1:11" x14ac:dyDescent="0.2">
      <c r="A80" s="8" t="s">
        <v>66</v>
      </c>
      <c r="B80" s="19"/>
      <c r="C80" s="111">
        <v>58118</v>
      </c>
      <c r="D80" s="118">
        <v>59946</v>
      </c>
      <c r="E80" s="124">
        <f t="shared" si="4"/>
        <v>-1</v>
      </c>
      <c r="F80" s="32">
        <f t="shared" si="5"/>
        <v>-1</v>
      </c>
      <c r="G80" s="19"/>
      <c r="H80" s="111">
        <v>191449</v>
      </c>
      <c r="I80" s="118">
        <v>206301</v>
      </c>
      <c r="J80" s="31">
        <f t="shared" si="6"/>
        <v>-1</v>
      </c>
      <c r="K80" s="32">
        <f t="shared" si="7"/>
        <v>-1</v>
      </c>
    </row>
    <row r="81" spans="1:11" x14ac:dyDescent="0.2">
      <c r="A81" s="8" t="s">
        <v>67</v>
      </c>
      <c r="B81" s="19"/>
      <c r="C81" s="111">
        <v>6523</v>
      </c>
      <c r="D81" s="118">
        <v>6708</v>
      </c>
      <c r="E81" s="124">
        <f t="shared" si="4"/>
        <v>-1</v>
      </c>
      <c r="F81" s="32">
        <f t="shared" si="5"/>
        <v>-1</v>
      </c>
      <c r="G81" s="19"/>
      <c r="H81" s="111">
        <v>19282</v>
      </c>
      <c r="I81" s="118">
        <v>21111</v>
      </c>
      <c r="J81" s="31">
        <f t="shared" si="6"/>
        <v>-1</v>
      </c>
      <c r="K81" s="32">
        <f t="shared" si="7"/>
        <v>-1</v>
      </c>
    </row>
    <row r="82" spans="1:11" x14ac:dyDescent="0.2">
      <c r="A82" s="8" t="s">
        <v>68</v>
      </c>
      <c r="B82" s="19"/>
      <c r="C82" s="111">
        <v>2583</v>
      </c>
      <c r="D82" s="118">
        <v>2574</v>
      </c>
      <c r="E82" s="124">
        <f t="shared" si="4"/>
        <v>-1</v>
      </c>
      <c r="F82" s="32">
        <f t="shared" si="5"/>
        <v>-1</v>
      </c>
      <c r="G82" s="19"/>
      <c r="H82" s="111">
        <v>6206</v>
      </c>
      <c r="I82" s="118">
        <v>5870</v>
      </c>
      <c r="J82" s="31">
        <f t="shared" si="6"/>
        <v>-1</v>
      </c>
      <c r="K82" s="32">
        <f t="shared" si="7"/>
        <v>-1</v>
      </c>
    </row>
    <row r="83" spans="1:11" x14ac:dyDescent="0.2">
      <c r="A83" s="8" t="s">
        <v>69</v>
      </c>
      <c r="B83" s="19"/>
      <c r="C83" s="111">
        <v>9043</v>
      </c>
      <c r="D83" s="118">
        <v>10598</v>
      </c>
      <c r="E83" s="124">
        <f t="shared" si="4"/>
        <v>-1</v>
      </c>
      <c r="F83" s="32">
        <f t="shared" si="5"/>
        <v>-1</v>
      </c>
      <c r="G83" s="19"/>
      <c r="H83" s="111">
        <v>33744</v>
      </c>
      <c r="I83" s="118">
        <v>37428</v>
      </c>
      <c r="J83" s="31">
        <f t="shared" si="6"/>
        <v>-1</v>
      </c>
      <c r="K83" s="32">
        <f t="shared" si="7"/>
        <v>-1</v>
      </c>
    </row>
    <row r="84" spans="1:11" x14ac:dyDescent="0.2">
      <c r="A84" s="8" t="s">
        <v>70</v>
      </c>
      <c r="B84" s="19"/>
      <c r="C84" s="111">
        <v>233</v>
      </c>
      <c r="D84" s="118">
        <v>324</v>
      </c>
      <c r="E84" s="124">
        <f t="shared" si="4"/>
        <v>-1</v>
      </c>
      <c r="F84" s="32">
        <f t="shared" si="5"/>
        <v>-1</v>
      </c>
      <c r="G84" s="19"/>
      <c r="H84" s="111">
        <v>899</v>
      </c>
      <c r="I84" s="118">
        <v>930</v>
      </c>
      <c r="J84" s="31">
        <f t="shared" si="6"/>
        <v>-1</v>
      </c>
      <c r="K84" s="32">
        <f t="shared" si="7"/>
        <v>-1</v>
      </c>
    </row>
    <row r="85" spans="1:11" x14ac:dyDescent="0.2">
      <c r="A85" s="8" t="s">
        <v>71</v>
      </c>
      <c r="B85" s="19"/>
      <c r="C85" s="111">
        <v>2205</v>
      </c>
      <c r="D85" s="118">
        <v>2741</v>
      </c>
      <c r="E85" s="124">
        <f t="shared" si="4"/>
        <v>-1</v>
      </c>
      <c r="F85" s="32">
        <f t="shared" si="5"/>
        <v>-1</v>
      </c>
      <c r="G85" s="19"/>
      <c r="H85" s="111">
        <v>9152</v>
      </c>
      <c r="I85" s="118">
        <v>10420</v>
      </c>
      <c r="J85" s="31">
        <f t="shared" si="6"/>
        <v>-1</v>
      </c>
      <c r="K85" s="32">
        <f t="shared" si="7"/>
        <v>-1</v>
      </c>
    </row>
    <row r="86" spans="1:11" x14ac:dyDescent="0.2">
      <c r="A86" s="8" t="s">
        <v>72</v>
      </c>
      <c r="B86" s="19"/>
      <c r="C86" s="111">
        <v>4006</v>
      </c>
      <c r="D86" s="118">
        <v>4414</v>
      </c>
      <c r="E86" s="124">
        <f t="shared" si="4"/>
        <v>-1</v>
      </c>
      <c r="F86" s="32">
        <f t="shared" si="5"/>
        <v>-1</v>
      </c>
      <c r="G86" s="19"/>
      <c r="H86" s="111">
        <v>14342</v>
      </c>
      <c r="I86" s="118">
        <v>15282</v>
      </c>
      <c r="J86" s="31">
        <f t="shared" si="6"/>
        <v>-1</v>
      </c>
      <c r="K86" s="32">
        <f t="shared" si="7"/>
        <v>-1</v>
      </c>
    </row>
    <row r="87" spans="1:11" x14ac:dyDescent="0.2">
      <c r="A87" s="8" t="s">
        <v>73</v>
      </c>
      <c r="B87" s="19"/>
      <c r="C87" s="111">
        <v>378</v>
      </c>
      <c r="D87" s="118">
        <v>520</v>
      </c>
      <c r="E87" s="124">
        <f t="shared" si="4"/>
        <v>-1</v>
      </c>
      <c r="F87" s="32">
        <f t="shared" si="5"/>
        <v>-1</v>
      </c>
      <c r="G87" s="19"/>
      <c r="H87" s="111">
        <v>2080</v>
      </c>
      <c r="I87" s="118">
        <v>2422</v>
      </c>
      <c r="J87" s="31">
        <f t="shared" si="6"/>
        <v>-1</v>
      </c>
      <c r="K87" s="32">
        <f t="shared" si="7"/>
        <v>-1</v>
      </c>
    </row>
    <row r="88" spans="1:11" x14ac:dyDescent="0.2">
      <c r="A88" s="8" t="s">
        <v>74</v>
      </c>
      <c r="B88" s="19"/>
      <c r="C88" s="111">
        <v>697</v>
      </c>
      <c r="D88" s="118">
        <v>1012</v>
      </c>
      <c r="E88" s="124">
        <f t="shared" si="4"/>
        <v>-1</v>
      </c>
      <c r="F88" s="32">
        <f t="shared" si="5"/>
        <v>-1</v>
      </c>
      <c r="G88" s="19"/>
      <c r="H88" s="111">
        <v>2283</v>
      </c>
      <c r="I88" s="118">
        <v>2645</v>
      </c>
      <c r="J88" s="31">
        <f t="shared" si="6"/>
        <v>-1</v>
      </c>
      <c r="K88" s="32">
        <f t="shared" si="7"/>
        <v>-1</v>
      </c>
    </row>
    <row r="89" spans="1:11" x14ac:dyDescent="0.2">
      <c r="A89" s="8" t="s">
        <v>75</v>
      </c>
      <c r="B89" s="19"/>
      <c r="C89" s="111">
        <v>83</v>
      </c>
      <c r="D89" s="118">
        <v>212</v>
      </c>
      <c r="E89" s="124">
        <f t="shared" si="4"/>
        <v>-1</v>
      </c>
      <c r="F89" s="32">
        <f t="shared" si="5"/>
        <v>-1</v>
      </c>
      <c r="G89" s="19"/>
      <c r="H89" s="111">
        <v>285</v>
      </c>
      <c r="I89" s="118">
        <v>770</v>
      </c>
      <c r="J89" s="31">
        <f t="shared" si="6"/>
        <v>-1</v>
      </c>
      <c r="K89" s="32">
        <f t="shared" si="7"/>
        <v>-1</v>
      </c>
    </row>
    <row r="90" spans="1:11" x14ac:dyDescent="0.2">
      <c r="A90" s="8"/>
      <c r="B90" s="19"/>
      <c r="C90" s="111"/>
      <c r="D90" s="118"/>
      <c r="E90" s="124"/>
      <c r="F90" s="32"/>
      <c r="G90" s="19"/>
      <c r="H90" s="111">
        <v>0</v>
      </c>
      <c r="I90" s="118"/>
      <c r="J90" s="31"/>
      <c r="K90" s="32"/>
    </row>
    <row r="91" spans="1:11" x14ac:dyDescent="0.2">
      <c r="A91" s="8" t="s">
        <v>76</v>
      </c>
      <c r="B91" s="19">
        <f>SUM(B92:B94)</f>
        <v>0</v>
      </c>
      <c r="C91" s="111">
        <f>SUM(C92:C94)</f>
        <v>4334</v>
      </c>
      <c r="D91" s="118">
        <v>5425</v>
      </c>
      <c r="E91" s="124">
        <f t="shared" si="4"/>
        <v>-1</v>
      </c>
      <c r="F91" s="32">
        <f t="shared" si="5"/>
        <v>-1</v>
      </c>
      <c r="G91" s="19"/>
      <c r="H91" s="111">
        <v>10172</v>
      </c>
      <c r="I91" s="118">
        <v>12322</v>
      </c>
      <c r="J91" s="31">
        <f t="shared" si="6"/>
        <v>-1</v>
      </c>
      <c r="K91" s="32">
        <f t="shared" si="7"/>
        <v>-1</v>
      </c>
    </row>
    <row r="92" spans="1:11" x14ac:dyDescent="0.2">
      <c r="A92" s="8" t="s">
        <v>77</v>
      </c>
      <c r="B92" s="19"/>
      <c r="C92" s="111">
        <v>3828</v>
      </c>
      <c r="D92" s="118">
        <v>4759</v>
      </c>
      <c r="E92" s="124">
        <f t="shared" si="4"/>
        <v>-1</v>
      </c>
      <c r="F92" s="32">
        <f t="shared" si="5"/>
        <v>-1</v>
      </c>
      <c r="G92" s="19"/>
      <c r="H92" s="111">
        <v>8890</v>
      </c>
      <c r="I92" s="118">
        <v>10635</v>
      </c>
      <c r="J92" s="31">
        <f t="shared" si="6"/>
        <v>-1</v>
      </c>
      <c r="K92" s="32">
        <f t="shared" si="7"/>
        <v>-1</v>
      </c>
    </row>
    <row r="93" spans="1:11" x14ac:dyDescent="0.2">
      <c r="A93" s="8" t="s">
        <v>78</v>
      </c>
      <c r="B93" s="19"/>
      <c r="C93" s="111">
        <v>418</v>
      </c>
      <c r="D93" s="118">
        <v>528</v>
      </c>
      <c r="E93" s="124">
        <f t="shared" si="4"/>
        <v>-1</v>
      </c>
      <c r="F93" s="32">
        <f t="shared" si="5"/>
        <v>-1</v>
      </c>
      <c r="G93" s="19"/>
      <c r="H93" s="111">
        <v>1049</v>
      </c>
      <c r="I93" s="118">
        <v>1376</v>
      </c>
      <c r="J93" s="31">
        <f t="shared" si="6"/>
        <v>-1</v>
      </c>
      <c r="K93" s="32">
        <f t="shared" si="7"/>
        <v>-1</v>
      </c>
    </row>
    <row r="94" spans="1:11" x14ac:dyDescent="0.2">
      <c r="A94" s="8" t="s">
        <v>19</v>
      </c>
      <c r="B94" s="19"/>
      <c r="C94" s="111">
        <v>88</v>
      </c>
      <c r="D94" s="118">
        <v>138</v>
      </c>
      <c r="E94" s="124">
        <f t="shared" si="4"/>
        <v>-1</v>
      </c>
      <c r="F94" s="32">
        <f t="shared" si="5"/>
        <v>-1</v>
      </c>
      <c r="G94" s="19"/>
      <c r="H94" s="111">
        <v>233</v>
      </c>
      <c r="I94" s="118">
        <v>311</v>
      </c>
      <c r="J94" s="31">
        <f t="shared" si="6"/>
        <v>-1</v>
      </c>
      <c r="K94" s="32">
        <f t="shared" si="7"/>
        <v>-1</v>
      </c>
    </row>
    <row r="95" spans="1:11" x14ac:dyDescent="0.2">
      <c r="A95" s="8"/>
      <c r="B95" s="19"/>
      <c r="C95" s="111"/>
      <c r="D95" s="118"/>
      <c r="E95" s="124"/>
      <c r="F95" s="32"/>
      <c r="G95" s="19"/>
      <c r="H95" s="111">
        <v>0</v>
      </c>
      <c r="I95" s="118"/>
      <c r="J95" s="31"/>
      <c r="K95" s="32"/>
    </row>
    <row r="96" spans="1:11" ht="13.5" thickBot="1" x14ac:dyDescent="0.25">
      <c r="A96" s="11" t="s">
        <v>79</v>
      </c>
      <c r="B96" s="20"/>
      <c r="C96" s="112">
        <v>881</v>
      </c>
      <c r="D96" s="119">
        <v>3001</v>
      </c>
      <c r="E96" s="125">
        <f t="shared" si="4"/>
        <v>-1</v>
      </c>
      <c r="F96" s="34">
        <f t="shared" si="5"/>
        <v>-1</v>
      </c>
      <c r="G96" s="20"/>
      <c r="H96" s="112">
        <v>3804</v>
      </c>
      <c r="I96" s="119">
        <v>6572</v>
      </c>
      <c r="J96" s="33">
        <f t="shared" si="6"/>
        <v>-1</v>
      </c>
      <c r="K96" s="34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71" priority="5" operator="lessThan">
      <formula>0</formula>
    </cfRule>
    <cfRule type="cellIs" dxfId="70" priority="6" operator="greaterThan">
      <formula>0</formula>
    </cfRule>
    <cfRule type="cellIs" dxfId="69" priority="7" operator="greaterThan">
      <formula>0</formula>
    </cfRule>
    <cfRule type="cellIs" dxfId="68" priority="8" operator="lessThan">
      <formula>0</formula>
    </cfRule>
  </conditionalFormatting>
  <conditionalFormatting sqref="J5:K96">
    <cfRule type="cellIs" dxfId="67" priority="1" operator="lessThan">
      <formula>0</formula>
    </cfRule>
    <cfRule type="cellIs" dxfId="66" priority="2" operator="greaterThan">
      <formula>0</formula>
    </cfRule>
    <cfRule type="cellIs" dxfId="65" priority="3" operator="greaterThan">
      <formula>0</formula>
    </cfRule>
    <cfRule type="cellIs" dxfId="64" priority="4" operator="lessThan">
      <formula>0</formula>
    </cfRule>
  </conditionalFormatting>
  <pageMargins left="0.7" right="0.7" top="0.75" bottom="0.75" header="0.3" footer="0.3"/>
  <pageSetup paperSize="9" scale="88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F21" sqref="F21"/>
    </sheetView>
  </sheetViews>
  <sheetFormatPr defaultColWidth="9" defaultRowHeight="12.75" x14ac:dyDescent="0.2"/>
  <cols>
    <col min="1" max="1" width="26.375" style="35" customWidth="1"/>
    <col min="2" max="2" width="4.375" style="35" bestFit="1" customWidth="1"/>
    <col min="3" max="6" width="6.625" style="35" bestFit="1" customWidth="1"/>
    <col min="7" max="7" width="4.375" style="97" bestFit="1" customWidth="1"/>
    <col min="8" max="9" width="8" style="97" bestFit="1" customWidth="1"/>
    <col min="10" max="11" width="6.625" style="35" bestFit="1" customWidth="1"/>
    <col min="12" max="16384" width="9" style="35"/>
  </cols>
  <sheetData>
    <row r="1" spans="1:11" x14ac:dyDescent="0.2">
      <c r="A1" s="9" t="s">
        <v>110</v>
      </c>
      <c r="B1" s="9"/>
      <c r="C1" s="97"/>
      <c r="D1" s="97"/>
      <c r="E1" s="97"/>
      <c r="F1" s="97"/>
      <c r="J1" s="2"/>
    </row>
    <row r="2" spans="1:11" ht="13.5" thickBot="1" x14ac:dyDescent="0.25">
      <c r="B2" s="36"/>
      <c r="C2" s="36"/>
      <c r="D2" s="36"/>
      <c r="G2" s="99"/>
      <c r="H2" s="99"/>
      <c r="I2" s="99"/>
    </row>
    <row r="3" spans="1:11" ht="13.5" thickBot="1" x14ac:dyDescent="0.25">
      <c r="A3" s="12"/>
      <c r="B3" s="182" t="s">
        <v>94</v>
      </c>
      <c r="C3" s="183"/>
      <c r="D3" s="184"/>
      <c r="E3" s="179" t="s">
        <v>0</v>
      </c>
      <c r="F3" s="181"/>
      <c r="G3" s="164" t="s">
        <v>95</v>
      </c>
      <c r="H3" s="169"/>
      <c r="I3" s="165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5">
        <v>2016</v>
      </c>
      <c r="H4" s="113">
        <v>2015</v>
      </c>
      <c r="I4" s="26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39">
        <f>C6+C27+C35+C79+C91+C96</f>
        <v>313286</v>
      </c>
      <c r="D5" s="141">
        <v>381840</v>
      </c>
      <c r="E5" s="129">
        <f>B5/C5-1</f>
        <v>-1</v>
      </c>
      <c r="F5" s="24">
        <f>B5/D5-1</f>
        <v>-1</v>
      </c>
      <c r="G5" s="28"/>
      <c r="H5" s="110">
        <v>1258931</v>
      </c>
      <c r="I5" s="120">
        <v>1542159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11">
        <f>C8+C21</f>
        <v>30349</v>
      </c>
      <c r="D6" s="118">
        <v>31814</v>
      </c>
      <c r="E6" s="124">
        <f t="shared" ref="E6:E69" si="0">B6/C6-1</f>
        <v>-1</v>
      </c>
      <c r="F6" s="38">
        <f t="shared" ref="F6:F69" si="1">B6/D6-1</f>
        <v>-1</v>
      </c>
      <c r="G6" s="19"/>
      <c r="H6" s="111">
        <v>110267</v>
      </c>
      <c r="I6" s="118">
        <v>122369</v>
      </c>
      <c r="J6" s="37">
        <f t="shared" ref="J6:J69" si="2">G6/H6-1</f>
        <v>-1</v>
      </c>
      <c r="K6" s="38">
        <f t="shared" ref="K6:K69" si="3">G6/I6-1</f>
        <v>-1</v>
      </c>
    </row>
    <row r="7" spans="1:11" x14ac:dyDescent="0.2">
      <c r="A7" s="8"/>
      <c r="B7" s="19"/>
      <c r="C7" s="111"/>
      <c r="D7" s="118"/>
      <c r="E7" s="124"/>
      <c r="F7" s="38"/>
      <c r="G7" s="19"/>
      <c r="H7" s="111"/>
      <c r="I7" s="118"/>
      <c r="J7" s="37"/>
      <c r="K7" s="38"/>
    </row>
    <row r="8" spans="1:11" x14ac:dyDescent="0.2">
      <c r="A8" s="8" t="s">
        <v>3</v>
      </c>
      <c r="B8" s="19">
        <f>SUM(B9:B19)</f>
        <v>0</v>
      </c>
      <c r="C8" s="111">
        <f>SUM(C9:C19)</f>
        <v>22254</v>
      </c>
      <c r="D8" s="118">
        <v>23990</v>
      </c>
      <c r="E8" s="124">
        <f t="shared" si="0"/>
        <v>-1</v>
      </c>
      <c r="F8" s="38">
        <f t="shared" si="1"/>
        <v>-1</v>
      </c>
      <c r="G8" s="19"/>
      <c r="H8" s="111">
        <v>81234</v>
      </c>
      <c r="I8" s="118">
        <v>93723</v>
      </c>
      <c r="J8" s="37">
        <f t="shared" si="2"/>
        <v>-1</v>
      </c>
      <c r="K8" s="38">
        <f t="shared" si="3"/>
        <v>-1</v>
      </c>
    </row>
    <row r="9" spans="1:11" x14ac:dyDescent="0.2">
      <c r="A9" s="8" t="s">
        <v>4</v>
      </c>
      <c r="B9" s="19"/>
      <c r="C9" s="111">
        <v>8296</v>
      </c>
      <c r="D9" s="142">
        <v>8792</v>
      </c>
      <c r="E9" s="124">
        <f t="shared" si="0"/>
        <v>-1</v>
      </c>
      <c r="F9" s="38">
        <f t="shared" si="1"/>
        <v>-1</v>
      </c>
      <c r="G9" s="19"/>
      <c r="H9" s="111">
        <v>19992</v>
      </c>
      <c r="I9" s="118">
        <v>19631</v>
      </c>
      <c r="J9" s="37">
        <f t="shared" si="2"/>
        <v>-1</v>
      </c>
      <c r="K9" s="38">
        <f t="shared" si="3"/>
        <v>-1</v>
      </c>
    </row>
    <row r="10" spans="1:11" x14ac:dyDescent="0.2">
      <c r="A10" s="8" t="s">
        <v>5</v>
      </c>
      <c r="B10" s="19"/>
      <c r="C10" s="111">
        <v>494</v>
      </c>
      <c r="D10" s="142">
        <v>964</v>
      </c>
      <c r="E10" s="124">
        <f t="shared" si="0"/>
        <v>-1</v>
      </c>
      <c r="F10" s="38">
        <f t="shared" si="1"/>
        <v>-1</v>
      </c>
      <c r="G10" s="19"/>
      <c r="H10" s="111">
        <v>1942</v>
      </c>
      <c r="I10" s="118">
        <v>4829</v>
      </c>
      <c r="J10" s="37">
        <f t="shared" si="2"/>
        <v>-1</v>
      </c>
      <c r="K10" s="38">
        <f t="shared" si="3"/>
        <v>-1</v>
      </c>
    </row>
    <row r="11" spans="1:11" x14ac:dyDescent="0.2">
      <c r="A11" s="8" t="s">
        <v>6</v>
      </c>
      <c r="B11" s="19"/>
      <c r="C11" s="111">
        <v>2506</v>
      </c>
      <c r="D11" s="142">
        <v>2712</v>
      </c>
      <c r="E11" s="124">
        <f t="shared" si="0"/>
        <v>-1</v>
      </c>
      <c r="F11" s="38">
        <f t="shared" si="1"/>
        <v>-1</v>
      </c>
      <c r="G11" s="19"/>
      <c r="H11" s="111">
        <v>9724</v>
      </c>
      <c r="I11" s="118">
        <v>14400</v>
      </c>
      <c r="J11" s="37">
        <f t="shared" si="2"/>
        <v>-1</v>
      </c>
      <c r="K11" s="38">
        <f t="shared" si="3"/>
        <v>-1</v>
      </c>
    </row>
    <row r="12" spans="1:11" x14ac:dyDescent="0.2">
      <c r="A12" s="8" t="s">
        <v>86</v>
      </c>
      <c r="B12" s="19"/>
      <c r="C12" s="111">
        <v>274</v>
      </c>
      <c r="D12" s="142">
        <v>629</v>
      </c>
      <c r="E12" s="124">
        <f t="shared" si="0"/>
        <v>-1</v>
      </c>
      <c r="F12" s="38">
        <f t="shared" si="1"/>
        <v>-1</v>
      </c>
      <c r="G12" s="19"/>
      <c r="H12" s="111">
        <v>1786</v>
      </c>
      <c r="I12" s="118">
        <v>2729</v>
      </c>
      <c r="J12" s="37">
        <f t="shared" si="2"/>
        <v>-1</v>
      </c>
      <c r="K12" s="38">
        <f t="shared" si="3"/>
        <v>-1</v>
      </c>
    </row>
    <row r="13" spans="1:11" x14ac:dyDescent="0.2">
      <c r="A13" s="8" t="s">
        <v>8</v>
      </c>
      <c r="B13" s="19"/>
      <c r="C13" s="111">
        <v>5101</v>
      </c>
      <c r="D13" s="118">
        <v>3718</v>
      </c>
      <c r="E13" s="124">
        <f t="shared" si="0"/>
        <v>-1</v>
      </c>
      <c r="F13" s="38">
        <f t="shared" si="1"/>
        <v>-1</v>
      </c>
      <c r="G13" s="19"/>
      <c r="H13" s="111">
        <v>18791</v>
      </c>
      <c r="I13" s="118">
        <v>14332</v>
      </c>
      <c r="J13" s="37">
        <f t="shared" si="2"/>
        <v>-1</v>
      </c>
      <c r="K13" s="38">
        <f t="shared" si="3"/>
        <v>-1</v>
      </c>
    </row>
    <row r="14" spans="1:11" x14ac:dyDescent="0.2">
      <c r="A14" s="8" t="s">
        <v>9</v>
      </c>
      <c r="B14" s="19"/>
      <c r="C14" s="111">
        <v>819</v>
      </c>
      <c r="D14" s="142">
        <v>1414</v>
      </c>
      <c r="E14" s="124">
        <f t="shared" si="0"/>
        <v>-1</v>
      </c>
      <c r="F14" s="38">
        <f t="shared" si="1"/>
        <v>-1</v>
      </c>
      <c r="G14" s="19"/>
      <c r="H14" s="111">
        <v>4686</v>
      </c>
      <c r="I14" s="118">
        <v>7139</v>
      </c>
      <c r="J14" s="37">
        <f t="shared" si="2"/>
        <v>-1</v>
      </c>
      <c r="K14" s="38">
        <f t="shared" si="3"/>
        <v>-1</v>
      </c>
    </row>
    <row r="15" spans="1:11" x14ac:dyDescent="0.2">
      <c r="A15" s="8" t="s">
        <v>10</v>
      </c>
      <c r="B15" s="19"/>
      <c r="C15" s="111">
        <v>544</v>
      </c>
      <c r="D15" s="142">
        <v>756</v>
      </c>
      <c r="E15" s="124">
        <f t="shared" si="0"/>
        <v>-1</v>
      </c>
      <c r="F15" s="38">
        <f t="shared" si="1"/>
        <v>-1</v>
      </c>
      <c r="G15" s="19"/>
      <c r="H15" s="111">
        <v>2889</v>
      </c>
      <c r="I15" s="118">
        <v>3487</v>
      </c>
      <c r="J15" s="37">
        <f t="shared" si="2"/>
        <v>-1</v>
      </c>
      <c r="K15" s="38">
        <f t="shared" si="3"/>
        <v>-1</v>
      </c>
    </row>
    <row r="16" spans="1:11" x14ac:dyDescent="0.2">
      <c r="A16" s="8" t="s">
        <v>11</v>
      </c>
      <c r="B16" s="19"/>
      <c r="C16" s="111">
        <v>2024</v>
      </c>
      <c r="D16" s="142">
        <v>2278</v>
      </c>
      <c r="E16" s="124">
        <f t="shared" si="0"/>
        <v>-1</v>
      </c>
      <c r="F16" s="38">
        <f t="shared" si="1"/>
        <v>-1</v>
      </c>
      <c r="G16" s="19"/>
      <c r="H16" s="111">
        <v>12180</v>
      </c>
      <c r="I16" s="118">
        <v>15808</v>
      </c>
      <c r="J16" s="37">
        <f t="shared" si="2"/>
        <v>-1</v>
      </c>
      <c r="K16" s="38">
        <f t="shared" si="3"/>
        <v>-1</v>
      </c>
    </row>
    <row r="17" spans="1:11" x14ac:dyDescent="0.2">
      <c r="A17" s="8" t="s">
        <v>12</v>
      </c>
      <c r="B17" s="19"/>
      <c r="C17" s="111">
        <v>944</v>
      </c>
      <c r="D17" s="143">
        <v>1065</v>
      </c>
      <c r="E17" s="124">
        <f t="shared" si="0"/>
        <v>-1</v>
      </c>
      <c r="F17" s="38">
        <f t="shared" si="1"/>
        <v>-1</v>
      </c>
      <c r="G17" s="19"/>
      <c r="H17" s="111">
        <v>3537</v>
      </c>
      <c r="I17" s="118">
        <v>3848</v>
      </c>
      <c r="J17" s="37">
        <f t="shared" si="2"/>
        <v>-1</v>
      </c>
      <c r="K17" s="38">
        <f t="shared" si="3"/>
        <v>-1</v>
      </c>
    </row>
    <row r="18" spans="1:11" x14ac:dyDescent="0.2">
      <c r="A18" s="8" t="s">
        <v>13</v>
      </c>
      <c r="B18" s="19"/>
      <c r="C18" s="111">
        <v>276</v>
      </c>
      <c r="D18" s="142">
        <v>262</v>
      </c>
      <c r="E18" s="124">
        <f t="shared" si="0"/>
        <v>-1</v>
      </c>
      <c r="F18" s="38">
        <f t="shared" si="1"/>
        <v>-1</v>
      </c>
      <c r="G18" s="19"/>
      <c r="H18" s="111">
        <v>1045</v>
      </c>
      <c r="I18" s="118">
        <v>1816</v>
      </c>
      <c r="J18" s="37">
        <f t="shared" si="2"/>
        <v>-1</v>
      </c>
      <c r="K18" s="38">
        <f t="shared" si="3"/>
        <v>-1</v>
      </c>
    </row>
    <row r="19" spans="1:11" x14ac:dyDescent="0.2">
      <c r="A19" s="8" t="s">
        <v>14</v>
      </c>
      <c r="B19" s="19"/>
      <c r="C19" s="111">
        <v>976</v>
      </c>
      <c r="D19" s="118">
        <v>1400</v>
      </c>
      <c r="E19" s="124">
        <f t="shared" si="0"/>
        <v>-1</v>
      </c>
      <c r="F19" s="38">
        <f t="shared" si="1"/>
        <v>-1</v>
      </c>
      <c r="G19" s="19"/>
      <c r="H19" s="111">
        <v>4607</v>
      </c>
      <c r="I19" s="118">
        <v>5704</v>
      </c>
      <c r="J19" s="37">
        <f t="shared" si="2"/>
        <v>-1</v>
      </c>
      <c r="K19" s="38">
        <f t="shared" si="3"/>
        <v>-1</v>
      </c>
    </row>
    <row r="20" spans="1:11" x14ac:dyDescent="0.2">
      <c r="A20" s="8"/>
      <c r="B20" s="19"/>
      <c r="C20" s="111"/>
      <c r="D20" s="118"/>
      <c r="E20" s="124"/>
      <c r="F20" s="38"/>
      <c r="G20" s="19"/>
      <c r="H20" s="111"/>
      <c r="I20" s="118"/>
      <c r="J20" s="37"/>
      <c r="K20" s="38"/>
    </row>
    <row r="21" spans="1:11" x14ac:dyDescent="0.2">
      <c r="A21" s="8" t="s">
        <v>15</v>
      </c>
      <c r="B21" s="19"/>
      <c r="C21" s="111">
        <f>SUM(C22:C25)</f>
        <v>8095</v>
      </c>
      <c r="D21" s="118">
        <v>7824</v>
      </c>
      <c r="E21" s="124">
        <f t="shared" si="0"/>
        <v>-1</v>
      </c>
      <c r="F21" s="38">
        <f t="shared" si="1"/>
        <v>-1</v>
      </c>
      <c r="G21" s="19"/>
      <c r="H21" s="111">
        <v>29033</v>
      </c>
      <c r="I21" s="118">
        <v>28646</v>
      </c>
      <c r="J21" s="37">
        <f t="shared" si="2"/>
        <v>-1</v>
      </c>
      <c r="K21" s="38">
        <f t="shared" si="3"/>
        <v>-1</v>
      </c>
    </row>
    <row r="22" spans="1:11" x14ac:dyDescent="0.2">
      <c r="A22" s="8" t="s">
        <v>16</v>
      </c>
      <c r="B22" s="19"/>
      <c r="C22" s="111">
        <v>459</v>
      </c>
      <c r="D22" s="142">
        <v>723</v>
      </c>
      <c r="E22" s="124">
        <f t="shared" si="0"/>
        <v>-1</v>
      </c>
      <c r="F22" s="38">
        <f t="shared" si="1"/>
        <v>-1</v>
      </c>
      <c r="G22" s="19"/>
      <c r="H22" s="111">
        <v>2410</v>
      </c>
      <c r="I22" s="118">
        <v>3736</v>
      </c>
      <c r="J22" s="37">
        <f t="shared" si="2"/>
        <v>-1</v>
      </c>
      <c r="K22" s="38">
        <f t="shared" si="3"/>
        <v>-1</v>
      </c>
    </row>
    <row r="23" spans="1:11" x14ac:dyDescent="0.2">
      <c r="A23" s="8" t="s">
        <v>17</v>
      </c>
      <c r="B23" s="19"/>
      <c r="C23" s="111">
        <v>4612</v>
      </c>
      <c r="D23" s="142">
        <v>4523</v>
      </c>
      <c r="E23" s="124">
        <f t="shared" si="0"/>
        <v>-1</v>
      </c>
      <c r="F23" s="38">
        <f t="shared" si="1"/>
        <v>-1</v>
      </c>
      <c r="G23" s="19"/>
      <c r="H23" s="111">
        <v>13318</v>
      </c>
      <c r="I23" s="118">
        <v>13126</v>
      </c>
      <c r="J23" s="37">
        <f t="shared" si="2"/>
        <v>-1</v>
      </c>
      <c r="K23" s="38">
        <f t="shared" si="3"/>
        <v>-1</v>
      </c>
    </row>
    <row r="24" spans="1:11" x14ac:dyDescent="0.2">
      <c r="A24" s="8" t="s">
        <v>18</v>
      </c>
      <c r="B24" s="19"/>
      <c r="C24" s="111">
        <v>1941</v>
      </c>
      <c r="D24" s="142">
        <v>1254</v>
      </c>
      <c r="E24" s="124">
        <f t="shared" si="0"/>
        <v>-1</v>
      </c>
      <c r="F24" s="38">
        <f t="shared" si="1"/>
        <v>-1</v>
      </c>
      <c r="G24" s="19"/>
      <c r="H24" s="111">
        <v>7494</v>
      </c>
      <c r="I24" s="118">
        <v>6039</v>
      </c>
      <c r="J24" s="37">
        <f t="shared" si="2"/>
        <v>-1</v>
      </c>
      <c r="K24" s="38">
        <f t="shared" si="3"/>
        <v>-1</v>
      </c>
    </row>
    <row r="25" spans="1:11" x14ac:dyDescent="0.2">
      <c r="A25" s="8" t="s">
        <v>19</v>
      </c>
      <c r="B25" s="19"/>
      <c r="C25" s="111">
        <v>1083</v>
      </c>
      <c r="D25" s="142">
        <v>1324</v>
      </c>
      <c r="E25" s="124">
        <f t="shared" si="0"/>
        <v>-1</v>
      </c>
      <c r="F25" s="38">
        <f t="shared" si="1"/>
        <v>-1</v>
      </c>
      <c r="G25" s="19"/>
      <c r="H25" s="111">
        <v>5802</v>
      </c>
      <c r="I25" s="118">
        <v>5745</v>
      </c>
      <c r="J25" s="37">
        <f t="shared" si="2"/>
        <v>-1</v>
      </c>
      <c r="K25" s="38">
        <f t="shared" si="3"/>
        <v>-1</v>
      </c>
    </row>
    <row r="26" spans="1:11" x14ac:dyDescent="0.2">
      <c r="A26" s="8"/>
      <c r="B26" s="19"/>
      <c r="C26" s="111"/>
      <c r="D26" s="118"/>
      <c r="E26" s="124"/>
      <c r="F26" s="38"/>
      <c r="G26" s="19"/>
      <c r="H26" s="111"/>
      <c r="I26" s="118"/>
      <c r="J26" s="37"/>
      <c r="K26" s="38"/>
    </row>
    <row r="27" spans="1:11" x14ac:dyDescent="0.2">
      <c r="A27" s="8" t="s">
        <v>20</v>
      </c>
      <c r="B27" s="19">
        <f>SUM(B28:B33)</f>
        <v>0</v>
      </c>
      <c r="C27" s="111">
        <f>SUM(C28:C33)</f>
        <v>5138</v>
      </c>
      <c r="D27" s="142">
        <v>5131</v>
      </c>
      <c r="E27" s="124">
        <f t="shared" si="0"/>
        <v>-1</v>
      </c>
      <c r="F27" s="38">
        <f t="shared" si="1"/>
        <v>-1</v>
      </c>
      <c r="G27" s="19"/>
      <c r="H27" s="111">
        <v>27356</v>
      </c>
      <c r="I27" s="118">
        <v>27606</v>
      </c>
      <c r="J27" s="37">
        <f t="shared" si="2"/>
        <v>-1</v>
      </c>
      <c r="K27" s="38">
        <f t="shared" si="3"/>
        <v>-1</v>
      </c>
    </row>
    <row r="28" spans="1:11" x14ac:dyDescent="0.2">
      <c r="A28" s="8" t="s">
        <v>21</v>
      </c>
      <c r="B28" s="19"/>
      <c r="C28" s="111">
        <v>1548</v>
      </c>
      <c r="D28" s="142">
        <v>1933</v>
      </c>
      <c r="E28" s="124">
        <f t="shared" si="0"/>
        <v>-1</v>
      </c>
      <c r="F28" s="38">
        <f t="shared" si="1"/>
        <v>-1</v>
      </c>
      <c r="G28" s="19"/>
      <c r="H28" s="111">
        <v>6968</v>
      </c>
      <c r="I28" s="118">
        <v>7781</v>
      </c>
      <c r="J28" s="37">
        <f t="shared" si="2"/>
        <v>-1</v>
      </c>
      <c r="K28" s="38">
        <f t="shared" si="3"/>
        <v>-1</v>
      </c>
    </row>
    <row r="29" spans="1:11" x14ac:dyDescent="0.2">
      <c r="A29" s="8" t="s">
        <v>22</v>
      </c>
      <c r="B29" s="19"/>
      <c r="C29" s="111">
        <v>149</v>
      </c>
      <c r="D29" s="142">
        <v>132</v>
      </c>
      <c r="E29" s="124">
        <f t="shared" si="0"/>
        <v>-1</v>
      </c>
      <c r="F29" s="38">
        <f t="shared" si="1"/>
        <v>-1</v>
      </c>
      <c r="G29" s="19"/>
      <c r="H29" s="111">
        <v>5150</v>
      </c>
      <c r="I29" s="118">
        <v>4509</v>
      </c>
      <c r="J29" s="37">
        <f t="shared" si="2"/>
        <v>-1</v>
      </c>
      <c r="K29" s="38">
        <f t="shared" si="3"/>
        <v>-1</v>
      </c>
    </row>
    <row r="30" spans="1:11" x14ac:dyDescent="0.2">
      <c r="A30" s="8" t="s">
        <v>23</v>
      </c>
      <c r="B30" s="19"/>
      <c r="C30" s="111">
        <v>249</v>
      </c>
      <c r="D30" s="143">
        <v>342</v>
      </c>
      <c r="E30" s="124">
        <f t="shared" si="0"/>
        <v>-1</v>
      </c>
      <c r="F30" s="38">
        <f t="shared" si="1"/>
        <v>-1</v>
      </c>
      <c r="G30" s="19"/>
      <c r="H30" s="111">
        <v>1494</v>
      </c>
      <c r="I30" s="118">
        <v>1710</v>
      </c>
      <c r="J30" s="37">
        <f t="shared" si="2"/>
        <v>-1</v>
      </c>
      <c r="K30" s="38">
        <f t="shared" si="3"/>
        <v>-1</v>
      </c>
    </row>
    <row r="31" spans="1:11" x14ac:dyDescent="0.2">
      <c r="A31" s="7" t="s">
        <v>24</v>
      </c>
      <c r="B31" s="19"/>
      <c r="C31" s="111">
        <v>785</v>
      </c>
      <c r="D31" s="142">
        <v>684</v>
      </c>
      <c r="E31" s="124">
        <f t="shared" si="0"/>
        <v>-1</v>
      </c>
      <c r="F31" s="38">
        <f t="shared" si="1"/>
        <v>-1</v>
      </c>
      <c r="G31" s="19"/>
      <c r="H31" s="111">
        <v>4262</v>
      </c>
      <c r="I31" s="118">
        <v>4801</v>
      </c>
      <c r="J31" s="37">
        <f t="shared" si="2"/>
        <v>-1</v>
      </c>
      <c r="K31" s="38">
        <f t="shared" si="3"/>
        <v>-1</v>
      </c>
    </row>
    <row r="32" spans="1:11" x14ac:dyDescent="0.2">
      <c r="A32" s="7" t="s">
        <v>25</v>
      </c>
      <c r="B32" s="19"/>
      <c r="C32" s="111">
        <v>260</v>
      </c>
      <c r="D32" s="118">
        <v>448</v>
      </c>
      <c r="E32" s="124">
        <f t="shared" si="0"/>
        <v>-1</v>
      </c>
      <c r="F32" s="38">
        <f t="shared" si="1"/>
        <v>-1</v>
      </c>
      <c r="G32" s="19"/>
      <c r="H32" s="111">
        <v>1293</v>
      </c>
      <c r="I32" s="118">
        <v>1206</v>
      </c>
      <c r="J32" s="37">
        <f t="shared" si="2"/>
        <v>-1</v>
      </c>
      <c r="K32" s="38">
        <f t="shared" si="3"/>
        <v>-1</v>
      </c>
    </row>
    <row r="33" spans="1:11" x14ac:dyDescent="0.2">
      <c r="A33" s="8" t="s">
        <v>19</v>
      </c>
      <c r="B33" s="19"/>
      <c r="C33" s="111">
        <v>2147</v>
      </c>
      <c r="D33" s="118">
        <v>1592</v>
      </c>
      <c r="E33" s="124">
        <f t="shared" si="0"/>
        <v>-1</v>
      </c>
      <c r="F33" s="38">
        <f t="shared" si="1"/>
        <v>-1</v>
      </c>
      <c r="G33" s="19"/>
      <c r="H33" s="111">
        <v>8189</v>
      </c>
      <c r="I33" s="118">
        <v>7599</v>
      </c>
      <c r="J33" s="37">
        <f t="shared" si="2"/>
        <v>-1</v>
      </c>
      <c r="K33" s="38">
        <f t="shared" si="3"/>
        <v>-1</v>
      </c>
    </row>
    <row r="34" spans="1:11" x14ac:dyDescent="0.2">
      <c r="A34" s="3"/>
      <c r="B34" s="19"/>
      <c r="C34" s="111"/>
      <c r="D34" s="118"/>
      <c r="E34" s="124"/>
      <c r="F34" s="38"/>
      <c r="G34" s="19"/>
      <c r="H34" s="111"/>
      <c r="I34" s="118"/>
      <c r="J34" s="37"/>
      <c r="K34" s="38"/>
    </row>
    <row r="35" spans="1:11" x14ac:dyDescent="0.2">
      <c r="A35" s="8" t="s">
        <v>26</v>
      </c>
      <c r="B35" s="19">
        <f>B36+SUM(B41:B51)+B53+SUM(B62:B65)+SUM(B67:B77)</f>
        <v>0</v>
      </c>
      <c r="C35" s="111">
        <f>C36+SUM(C41:C51)+C53+SUM(C62:C65)+SUM(C67:C77)</f>
        <v>188324</v>
      </c>
      <c r="D35" s="142">
        <v>236523</v>
      </c>
      <c r="E35" s="124">
        <f t="shared" si="0"/>
        <v>-1</v>
      </c>
      <c r="F35" s="38">
        <f t="shared" si="1"/>
        <v>-1</v>
      </c>
      <c r="G35" s="19"/>
      <c r="H35" s="111">
        <v>768042</v>
      </c>
      <c r="I35" s="118">
        <v>996425</v>
      </c>
      <c r="J35" s="37">
        <f t="shared" si="2"/>
        <v>-1</v>
      </c>
      <c r="K35" s="38">
        <f t="shared" si="3"/>
        <v>-1</v>
      </c>
    </row>
    <row r="36" spans="1:11" x14ac:dyDescent="0.2">
      <c r="A36" s="8" t="s">
        <v>27</v>
      </c>
      <c r="B36" s="19"/>
      <c r="C36" s="111">
        <v>6474</v>
      </c>
      <c r="D36" s="142">
        <v>6652</v>
      </c>
      <c r="E36" s="124">
        <f t="shared" si="0"/>
        <v>-1</v>
      </c>
      <c r="F36" s="38">
        <f t="shared" si="1"/>
        <v>-1</v>
      </c>
      <c r="G36" s="19"/>
      <c r="H36" s="111">
        <v>30197</v>
      </c>
      <c r="I36" s="118">
        <v>43062</v>
      </c>
      <c r="J36" s="37">
        <f t="shared" si="2"/>
        <v>-1</v>
      </c>
      <c r="K36" s="38">
        <f t="shared" si="3"/>
        <v>-1</v>
      </c>
    </row>
    <row r="37" spans="1:11" x14ac:dyDescent="0.2">
      <c r="A37" s="8" t="s">
        <v>28</v>
      </c>
      <c r="B37" s="19"/>
      <c r="C37" s="111">
        <v>767</v>
      </c>
      <c r="D37" s="142">
        <v>777</v>
      </c>
      <c r="E37" s="124">
        <f t="shared" si="0"/>
        <v>-1</v>
      </c>
      <c r="F37" s="38">
        <f t="shared" si="1"/>
        <v>-1</v>
      </c>
      <c r="G37" s="19"/>
      <c r="H37" s="111">
        <v>5280</v>
      </c>
      <c r="I37" s="118">
        <v>10592</v>
      </c>
      <c r="J37" s="37">
        <f t="shared" si="2"/>
        <v>-1</v>
      </c>
      <c r="K37" s="38">
        <f t="shared" si="3"/>
        <v>-1</v>
      </c>
    </row>
    <row r="38" spans="1:11" x14ac:dyDescent="0.2">
      <c r="A38" s="8" t="s">
        <v>29</v>
      </c>
      <c r="B38" s="19"/>
      <c r="C38" s="111">
        <v>2458</v>
      </c>
      <c r="D38" s="142">
        <v>2760</v>
      </c>
      <c r="E38" s="124">
        <f t="shared" si="0"/>
        <v>-1</v>
      </c>
      <c r="F38" s="38">
        <f t="shared" si="1"/>
        <v>-1</v>
      </c>
      <c r="G38" s="19"/>
      <c r="H38" s="111">
        <v>10482</v>
      </c>
      <c r="I38" s="118">
        <v>12820</v>
      </c>
      <c r="J38" s="37">
        <f t="shared" si="2"/>
        <v>-1</v>
      </c>
      <c r="K38" s="38">
        <f t="shared" si="3"/>
        <v>-1</v>
      </c>
    </row>
    <row r="39" spans="1:11" x14ac:dyDescent="0.2">
      <c r="A39" s="8" t="s">
        <v>30</v>
      </c>
      <c r="B39" s="19"/>
      <c r="C39" s="111">
        <v>1495</v>
      </c>
      <c r="D39" s="118">
        <v>851</v>
      </c>
      <c r="E39" s="124">
        <f t="shared" si="0"/>
        <v>-1</v>
      </c>
      <c r="F39" s="38">
        <f t="shared" si="1"/>
        <v>-1</v>
      </c>
      <c r="G39" s="19"/>
      <c r="H39" s="111">
        <v>5719</v>
      </c>
      <c r="I39" s="118">
        <v>6563</v>
      </c>
      <c r="J39" s="37">
        <f t="shared" si="2"/>
        <v>-1</v>
      </c>
      <c r="K39" s="38">
        <f t="shared" si="3"/>
        <v>-1</v>
      </c>
    </row>
    <row r="40" spans="1:11" x14ac:dyDescent="0.2">
      <c r="A40" s="8" t="s">
        <v>31</v>
      </c>
      <c r="B40" s="19"/>
      <c r="C40" s="111">
        <v>1723</v>
      </c>
      <c r="D40" s="142">
        <v>2215</v>
      </c>
      <c r="E40" s="124">
        <f t="shared" si="0"/>
        <v>-1</v>
      </c>
      <c r="F40" s="38">
        <f t="shared" si="1"/>
        <v>-1</v>
      </c>
      <c r="G40" s="19"/>
      <c r="H40" s="111">
        <v>8553</v>
      </c>
      <c r="I40" s="118">
        <v>12854</v>
      </c>
      <c r="J40" s="37">
        <f t="shared" si="2"/>
        <v>-1</v>
      </c>
      <c r="K40" s="38">
        <f t="shared" si="3"/>
        <v>-1</v>
      </c>
    </row>
    <row r="41" spans="1:11" x14ac:dyDescent="0.2">
      <c r="A41" s="8" t="s">
        <v>32</v>
      </c>
      <c r="B41" s="19"/>
      <c r="C41" s="111">
        <v>19532</v>
      </c>
      <c r="D41" s="142">
        <v>21385</v>
      </c>
      <c r="E41" s="124">
        <f t="shared" si="0"/>
        <v>-1</v>
      </c>
      <c r="F41" s="38">
        <f t="shared" si="1"/>
        <v>-1</v>
      </c>
      <c r="G41" s="19"/>
      <c r="H41" s="111">
        <v>78738</v>
      </c>
      <c r="I41" s="118">
        <v>82254</v>
      </c>
      <c r="J41" s="37">
        <f t="shared" si="2"/>
        <v>-1</v>
      </c>
      <c r="K41" s="38">
        <f t="shared" si="3"/>
        <v>-1</v>
      </c>
    </row>
    <row r="42" spans="1:11" x14ac:dyDescent="0.2">
      <c r="A42" s="8" t="s">
        <v>33</v>
      </c>
      <c r="B42" s="19"/>
      <c r="C42" s="111">
        <v>847</v>
      </c>
      <c r="D42" s="142">
        <v>799</v>
      </c>
      <c r="E42" s="124">
        <f t="shared" si="0"/>
        <v>-1</v>
      </c>
      <c r="F42" s="38">
        <f t="shared" si="1"/>
        <v>-1</v>
      </c>
      <c r="G42" s="19"/>
      <c r="H42" s="111">
        <v>3382</v>
      </c>
      <c r="I42" s="118">
        <v>3698</v>
      </c>
      <c r="J42" s="37">
        <f t="shared" si="2"/>
        <v>-1</v>
      </c>
      <c r="K42" s="38">
        <f t="shared" si="3"/>
        <v>-1</v>
      </c>
    </row>
    <row r="43" spans="1:11" x14ac:dyDescent="0.2">
      <c r="A43" s="8" t="s">
        <v>34</v>
      </c>
      <c r="B43" s="19"/>
      <c r="C43" s="111">
        <v>5845</v>
      </c>
      <c r="D43" s="143">
        <v>6547</v>
      </c>
      <c r="E43" s="124">
        <f t="shared" si="0"/>
        <v>-1</v>
      </c>
      <c r="F43" s="38">
        <f t="shared" si="1"/>
        <v>-1</v>
      </c>
      <c r="G43" s="19"/>
      <c r="H43" s="111">
        <v>21309</v>
      </c>
      <c r="I43" s="118">
        <v>28725</v>
      </c>
      <c r="J43" s="37">
        <f t="shared" si="2"/>
        <v>-1</v>
      </c>
      <c r="K43" s="38">
        <f t="shared" si="3"/>
        <v>-1</v>
      </c>
    </row>
    <row r="44" spans="1:11" x14ac:dyDescent="0.2">
      <c r="A44" s="8" t="s">
        <v>35</v>
      </c>
      <c r="B44" s="19"/>
      <c r="C44" s="111">
        <v>3094</v>
      </c>
      <c r="D44" s="142">
        <v>3747</v>
      </c>
      <c r="E44" s="124">
        <f t="shared" si="0"/>
        <v>-1</v>
      </c>
      <c r="F44" s="38">
        <f t="shared" si="1"/>
        <v>-1</v>
      </c>
      <c r="G44" s="19"/>
      <c r="H44" s="111">
        <v>13904</v>
      </c>
      <c r="I44" s="118">
        <v>16216.000000000002</v>
      </c>
      <c r="J44" s="37">
        <f t="shared" si="2"/>
        <v>-1</v>
      </c>
      <c r="K44" s="38">
        <f t="shared" si="3"/>
        <v>-1</v>
      </c>
    </row>
    <row r="45" spans="1:11" x14ac:dyDescent="0.2">
      <c r="A45" s="7" t="s">
        <v>36</v>
      </c>
      <c r="B45" s="19"/>
      <c r="C45" s="111">
        <v>28093</v>
      </c>
      <c r="D45" s="118">
        <v>31115</v>
      </c>
      <c r="E45" s="124">
        <f t="shared" si="0"/>
        <v>-1</v>
      </c>
      <c r="F45" s="38">
        <f t="shared" si="1"/>
        <v>-1</v>
      </c>
      <c r="G45" s="19"/>
      <c r="H45" s="111">
        <v>114785</v>
      </c>
      <c r="I45" s="118">
        <v>129447</v>
      </c>
      <c r="J45" s="37">
        <f t="shared" si="2"/>
        <v>-1</v>
      </c>
      <c r="K45" s="38">
        <f t="shared" si="3"/>
        <v>-1</v>
      </c>
    </row>
    <row r="46" spans="1:11" x14ac:dyDescent="0.2">
      <c r="A46" s="7" t="s">
        <v>37</v>
      </c>
      <c r="B46" s="19"/>
      <c r="C46" s="111">
        <v>7490</v>
      </c>
      <c r="D46" s="118">
        <v>13758</v>
      </c>
      <c r="E46" s="124">
        <f t="shared" si="0"/>
        <v>-1</v>
      </c>
      <c r="F46" s="38">
        <f t="shared" si="1"/>
        <v>-1</v>
      </c>
      <c r="G46" s="19"/>
      <c r="H46" s="111">
        <v>35035</v>
      </c>
      <c r="I46" s="118">
        <v>63730</v>
      </c>
      <c r="J46" s="37">
        <f t="shared" si="2"/>
        <v>-1</v>
      </c>
      <c r="K46" s="38">
        <f t="shared" si="3"/>
        <v>-1</v>
      </c>
    </row>
    <row r="47" spans="1:11" x14ac:dyDescent="0.2">
      <c r="A47" s="8" t="s">
        <v>38</v>
      </c>
      <c r="B47" s="19"/>
      <c r="C47" s="111">
        <v>4190</v>
      </c>
      <c r="D47" s="118">
        <v>4453</v>
      </c>
      <c r="E47" s="124">
        <f t="shared" si="0"/>
        <v>-1</v>
      </c>
      <c r="F47" s="38">
        <f t="shared" si="1"/>
        <v>-1</v>
      </c>
      <c r="G47" s="19"/>
      <c r="H47" s="111">
        <v>16702</v>
      </c>
      <c r="I47" s="118">
        <v>20091</v>
      </c>
      <c r="J47" s="37">
        <f t="shared" si="2"/>
        <v>-1</v>
      </c>
      <c r="K47" s="38">
        <f t="shared" si="3"/>
        <v>-1</v>
      </c>
    </row>
    <row r="48" spans="1:11" x14ac:dyDescent="0.2">
      <c r="A48" s="8" t="s">
        <v>39</v>
      </c>
      <c r="B48" s="19"/>
      <c r="C48" s="111">
        <v>20413</v>
      </c>
      <c r="D48" s="142">
        <v>23814</v>
      </c>
      <c r="E48" s="124">
        <f t="shared" si="0"/>
        <v>-1</v>
      </c>
      <c r="F48" s="38">
        <f t="shared" si="1"/>
        <v>-1</v>
      </c>
      <c r="G48" s="19"/>
      <c r="H48" s="111">
        <v>72324</v>
      </c>
      <c r="I48" s="118">
        <v>109605</v>
      </c>
      <c r="J48" s="37">
        <f t="shared" si="2"/>
        <v>-1</v>
      </c>
      <c r="K48" s="38">
        <f t="shared" si="3"/>
        <v>-1</v>
      </c>
    </row>
    <row r="49" spans="1:11" x14ac:dyDescent="0.2">
      <c r="A49" s="8" t="s">
        <v>40</v>
      </c>
      <c r="B49" s="19"/>
      <c r="C49" s="111">
        <v>2474</v>
      </c>
      <c r="D49" s="142">
        <v>3256</v>
      </c>
      <c r="E49" s="124">
        <f t="shared" si="0"/>
        <v>-1</v>
      </c>
      <c r="F49" s="38">
        <f t="shared" si="1"/>
        <v>-1</v>
      </c>
      <c r="G49" s="19"/>
      <c r="H49" s="111">
        <v>10661</v>
      </c>
      <c r="I49" s="118">
        <v>18256</v>
      </c>
      <c r="J49" s="37">
        <f t="shared" si="2"/>
        <v>-1</v>
      </c>
      <c r="K49" s="38">
        <f t="shared" si="3"/>
        <v>-1</v>
      </c>
    </row>
    <row r="50" spans="1:11" x14ac:dyDescent="0.2">
      <c r="A50" s="7" t="s">
        <v>41</v>
      </c>
      <c r="B50" s="19"/>
      <c r="C50" s="111">
        <v>3218</v>
      </c>
      <c r="D50" s="142">
        <v>5065</v>
      </c>
      <c r="E50" s="124">
        <f t="shared" si="0"/>
        <v>-1</v>
      </c>
      <c r="F50" s="38">
        <f t="shared" si="1"/>
        <v>-1</v>
      </c>
      <c r="G50" s="19"/>
      <c r="H50" s="111">
        <v>15923</v>
      </c>
      <c r="I50" s="118">
        <v>22429</v>
      </c>
      <c r="J50" s="37">
        <f t="shared" si="2"/>
        <v>-1</v>
      </c>
      <c r="K50" s="38">
        <f t="shared" si="3"/>
        <v>-1</v>
      </c>
    </row>
    <row r="51" spans="1:11" x14ac:dyDescent="0.2">
      <c r="A51" s="8" t="s">
        <v>42</v>
      </c>
      <c r="B51" s="19"/>
      <c r="C51" s="111">
        <v>579</v>
      </c>
      <c r="D51" s="142">
        <v>995</v>
      </c>
      <c r="E51" s="124">
        <f t="shared" si="0"/>
        <v>-1</v>
      </c>
      <c r="F51" s="38">
        <f t="shared" si="1"/>
        <v>-1</v>
      </c>
      <c r="G51" s="19"/>
      <c r="H51" s="111">
        <v>3308</v>
      </c>
      <c r="I51" s="118">
        <v>3803</v>
      </c>
      <c r="J51" s="37">
        <f t="shared" si="2"/>
        <v>-1</v>
      </c>
      <c r="K51" s="38">
        <f t="shared" si="3"/>
        <v>-1</v>
      </c>
    </row>
    <row r="52" spans="1:11" x14ac:dyDescent="0.2">
      <c r="A52" s="8"/>
      <c r="B52" s="19"/>
      <c r="C52" s="111"/>
      <c r="D52" s="118"/>
      <c r="E52" s="124"/>
      <c r="F52" s="38"/>
      <c r="G52" s="19"/>
      <c r="H52" s="111"/>
      <c r="I52" s="118"/>
      <c r="J52" s="37"/>
      <c r="K52" s="38"/>
    </row>
    <row r="53" spans="1:11" x14ac:dyDescent="0.2">
      <c r="A53" s="8" t="s">
        <v>43</v>
      </c>
      <c r="B53" s="19">
        <f>SUM(B54:B60)</f>
        <v>0</v>
      </c>
      <c r="C53" s="111">
        <f>SUM(C54:C60)</f>
        <v>66040</v>
      </c>
      <c r="D53" s="142">
        <v>84771</v>
      </c>
      <c r="E53" s="124">
        <f t="shared" si="0"/>
        <v>-1</v>
      </c>
      <c r="F53" s="38">
        <f t="shared" si="1"/>
        <v>-1</v>
      </c>
      <c r="G53" s="19"/>
      <c r="H53" s="111">
        <v>248429</v>
      </c>
      <c r="I53" s="118">
        <v>325083</v>
      </c>
      <c r="J53" s="37">
        <f t="shared" si="2"/>
        <v>-1</v>
      </c>
      <c r="K53" s="38">
        <f t="shared" si="3"/>
        <v>-1</v>
      </c>
    </row>
    <row r="54" spans="1:11" x14ac:dyDescent="0.2">
      <c r="A54" s="8" t="s">
        <v>44</v>
      </c>
      <c r="B54" s="19"/>
      <c r="C54" s="111">
        <v>48547</v>
      </c>
      <c r="D54" s="142">
        <v>66823</v>
      </c>
      <c r="E54" s="124">
        <f t="shared" si="0"/>
        <v>-1</v>
      </c>
      <c r="F54" s="38">
        <f t="shared" si="1"/>
        <v>-1</v>
      </c>
      <c r="G54" s="19"/>
      <c r="H54" s="111">
        <v>180265</v>
      </c>
      <c r="I54" s="118">
        <v>255720</v>
      </c>
      <c r="J54" s="37">
        <f t="shared" si="2"/>
        <v>-1</v>
      </c>
      <c r="K54" s="38">
        <f t="shared" si="3"/>
        <v>-1</v>
      </c>
    </row>
    <row r="55" spans="1:11" x14ac:dyDescent="0.2">
      <c r="A55" s="8" t="s">
        <v>45</v>
      </c>
      <c r="B55" s="19"/>
      <c r="C55" s="111">
        <v>12241</v>
      </c>
      <c r="D55" s="142">
        <v>12597</v>
      </c>
      <c r="E55" s="124">
        <f t="shared" si="0"/>
        <v>-1</v>
      </c>
      <c r="F55" s="38">
        <f t="shared" si="1"/>
        <v>-1</v>
      </c>
      <c r="G55" s="19"/>
      <c r="H55" s="111">
        <v>49362</v>
      </c>
      <c r="I55" s="118">
        <v>53731</v>
      </c>
      <c r="J55" s="37">
        <f t="shared" si="2"/>
        <v>-1</v>
      </c>
      <c r="K55" s="38">
        <f t="shared" si="3"/>
        <v>-1</v>
      </c>
    </row>
    <row r="56" spans="1:11" x14ac:dyDescent="0.2">
      <c r="A56" s="8" t="s">
        <v>46</v>
      </c>
      <c r="B56" s="19"/>
      <c r="C56" s="111">
        <v>2348</v>
      </c>
      <c r="D56" s="143">
        <v>2299</v>
      </c>
      <c r="E56" s="124">
        <f t="shared" si="0"/>
        <v>-1</v>
      </c>
      <c r="F56" s="38">
        <f t="shared" si="1"/>
        <v>-1</v>
      </c>
      <c r="G56" s="19"/>
      <c r="H56" s="111">
        <v>8907</v>
      </c>
      <c r="I56" s="118">
        <v>8138</v>
      </c>
      <c r="J56" s="37">
        <f t="shared" si="2"/>
        <v>-1</v>
      </c>
      <c r="K56" s="38">
        <f t="shared" si="3"/>
        <v>-1</v>
      </c>
    </row>
    <row r="57" spans="1:11" x14ac:dyDescent="0.2">
      <c r="A57" s="8" t="s">
        <v>47</v>
      </c>
      <c r="B57" s="19"/>
      <c r="C57" s="111">
        <v>807</v>
      </c>
      <c r="D57" s="142">
        <v>388</v>
      </c>
      <c r="E57" s="124">
        <f t="shared" si="0"/>
        <v>-1</v>
      </c>
      <c r="F57" s="38">
        <f t="shared" si="1"/>
        <v>-1</v>
      </c>
      <c r="G57" s="19"/>
      <c r="H57" s="111">
        <v>2977</v>
      </c>
      <c r="I57" s="118">
        <v>1290</v>
      </c>
      <c r="J57" s="37">
        <f t="shared" si="2"/>
        <v>-1</v>
      </c>
      <c r="K57" s="38">
        <f t="shared" si="3"/>
        <v>-1</v>
      </c>
    </row>
    <row r="58" spans="1:11" x14ac:dyDescent="0.2">
      <c r="A58" s="8" t="s">
        <v>48</v>
      </c>
      <c r="B58" s="19"/>
      <c r="C58" s="111">
        <v>317</v>
      </c>
      <c r="D58" s="118">
        <v>477</v>
      </c>
      <c r="E58" s="124">
        <f t="shared" si="0"/>
        <v>-1</v>
      </c>
      <c r="F58" s="38">
        <f t="shared" si="1"/>
        <v>-1</v>
      </c>
      <c r="G58" s="19"/>
      <c r="H58" s="111">
        <v>1336</v>
      </c>
      <c r="I58" s="118">
        <v>1328</v>
      </c>
      <c r="J58" s="37">
        <f t="shared" si="2"/>
        <v>-1</v>
      </c>
      <c r="K58" s="38">
        <f t="shared" si="3"/>
        <v>-1</v>
      </c>
    </row>
    <row r="59" spans="1:11" x14ac:dyDescent="0.2">
      <c r="A59" s="8" t="s">
        <v>87</v>
      </c>
      <c r="B59" s="19"/>
      <c r="C59" s="111">
        <v>1536</v>
      </c>
      <c r="D59" s="118">
        <v>1859</v>
      </c>
      <c r="E59" s="124">
        <f t="shared" si="0"/>
        <v>-1</v>
      </c>
      <c r="F59" s="38">
        <f t="shared" si="1"/>
        <v>-1</v>
      </c>
      <c r="G59" s="19"/>
      <c r="H59" s="111">
        <v>4831</v>
      </c>
      <c r="I59" s="118">
        <v>4042</v>
      </c>
      <c r="J59" s="37">
        <f t="shared" si="2"/>
        <v>-1</v>
      </c>
      <c r="K59" s="38">
        <f t="shared" si="3"/>
        <v>-1</v>
      </c>
    </row>
    <row r="60" spans="1:11" x14ac:dyDescent="0.2">
      <c r="A60" s="8" t="s">
        <v>49</v>
      </c>
      <c r="B60" s="19"/>
      <c r="C60" s="111">
        <v>244</v>
      </c>
      <c r="D60" s="118">
        <v>328</v>
      </c>
      <c r="E60" s="124">
        <f t="shared" si="0"/>
        <v>-1</v>
      </c>
      <c r="F60" s="38">
        <f t="shared" si="1"/>
        <v>-1</v>
      </c>
      <c r="G60" s="19"/>
      <c r="H60" s="111">
        <v>751</v>
      </c>
      <c r="I60" s="118">
        <v>834</v>
      </c>
      <c r="J60" s="37">
        <f t="shared" si="2"/>
        <v>-1</v>
      </c>
      <c r="K60" s="38">
        <f t="shared" si="3"/>
        <v>-1</v>
      </c>
    </row>
    <row r="61" spans="1:11" x14ac:dyDescent="0.2">
      <c r="A61" s="3"/>
      <c r="B61" s="19"/>
      <c r="C61" s="111"/>
      <c r="D61" s="142"/>
      <c r="E61" s="124"/>
      <c r="F61" s="38"/>
      <c r="G61" s="19"/>
      <c r="H61" s="111"/>
      <c r="I61" s="118"/>
      <c r="J61" s="37"/>
      <c r="K61" s="38"/>
    </row>
    <row r="62" spans="1:11" x14ac:dyDescent="0.2">
      <c r="A62" s="8" t="s">
        <v>50</v>
      </c>
      <c r="B62" s="19"/>
      <c r="C62" s="111">
        <v>934</v>
      </c>
      <c r="D62" s="142">
        <v>1034</v>
      </c>
      <c r="E62" s="124">
        <f t="shared" si="0"/>
        <v>-1</v>
      </c>
      <c r="F62" s="38">
        <f t="shared" si="1"/>
        <v>-1</v>
      </c>
      <c r="G62" s="19"/>
      <c r="H62" s="111">
        <v>4641</v>
      </c>
      <c r="I62" s="118">
        <v>4091</v>
      </c>
      <c r="J62" s="37">
        <f t="shared" si="2"/>
        <v>-1</v>
      </c>
      <c r="K62" s="38">
        <f t="shared" si="3"/>
        <v>-1</v>
      </c>
    </row>
    <row r="63" spans="1:11" x14ac:dyDescent="0.2">
      <c r="A63" s="8" t="s">
        <v>51</v>
      </c>
      <c r="B63" s="19"/>
      <c r="C63" s="111">
        <v>184</v>
      </c>
      <c r="D63" s="142">
        <v>312</v>
      </c>
      <c r="E63" s="124">
        <f t="shared" si="0"/>
        <v>-1</v>
      </c>
      <c r="F63" s="38">
        <f t="shared" si="1"/>
        <v>-1</v>
      </c>
      <c r="G63" s="19"/>
      <c r="H63" s="111">
        <v>1365</v>
      </c>
      <c r="I63" s="118">
        <v>2252</v>
      </c>
      <c r="J63" s="37">
        <f t="shared" si="2"/>
        <v>-1</v>
      </c>
      <c r="K63" s="38">
        <f t="shared" si="3"/>
        <v>-1</v>
      </c>
    </row>
    <row r="64" spans="1:11" x14ac:dyDescent="0.2">
      <c r="A64" s="8" t="s">
        <v>52</v>
      </c>
      <c r="B64" s="19"/>
      <c r="C64" s="111">
        <v>804</v>
      </c>
      <c r="D64" s="142">
        <v>1453</v>
      </c>
      <c r="E64" s="124">
        <f t="shared" si="0"/>
        <v>-1</v>
      </c>
      <c r="F64" s="38">
        <f t="shared" si="1"/>
        <v>-1</v>
      </c>
      <c r="G64" s="19"/>
      <c r="H64" s="111">
        <v>4881</v>
      </c>
      <c r="I64" s="118">
        <v>6283</v>
      </c>
      <c r="J64" s="37">
        <f t="shared" si="2"/>
        <v>-1</v>
      </c>
      <c r="K64" s="38">
        <f t="shared" si="3"/>
        <v>-1</v>
      </c>
    </row>
    <row r="65" spans="1:11" x14ac:dyDescent="0.2">
      <c r="A65" s="8" t="s">
        <v>53</v>
      </c>
      <c r="B65" s="19"/>
      <c r="C65" s="111">
        <v>602</v>
      </c>
      <c r="D65" s="118">
        <v>635</v>
      </c>
      <c r="E65" s="124">
        <f t="shared" si="0"/>
        <v>-1</v>
      </c>
      <c r="F65" s="38">
        <f t="shared" si="1"/>
        <v>-1</v>
      </c>
      <c r="G65" s="19"/>
      <c r="H65" s="111">
        <v>2565</v>
      </c>
      <c r="I65" s="118">
        <v>2687</v>
      </c>
      <c r="J65" s="37">
        <f t="shared" si="2"/>
        <v>-1</v>
      </c>
      <c r="K65" s="38">
        <f t="shared" si="3"/>
        <v>-1</v>
      </c>
    </row>
    <row r="66" spans="1:11" x14ac:dyDescent="0.2">
      <c r="A66" s="3"/>
      <c r="B66" s="19"/>
      <c r="C66" s="111"/>
      <c r="D66" s="142"/>
      <c r="E66" s="124"/>
      <c r="F66" s="38"/>
      <c r="G66" s="19"/>
      <c r="H66" s="111"/>
      <c r="I66" s="118"/>
      <c r="J66" s="37"/>
      <c r="K66" s="38"/>
    </row>
    <row r="67" spans="1:11" x14ac:dyDescent="0.2">
      <c r="A67" s="8" t="s">
        <v>54</v>
      </c>
      <c r="B67" s="19"/>
      <c r="C67" s="111">
        <v>5305</v>
      </c>
      <c r="D67" s="142">
        <v>7915</v>
      </c>
      <c r="E67" s="124">
        <f t="shared" si="0"/>
        <v>-1</v>
      </c>
      <c r="F67" s="38">
        <f t="shared" si="1"/>
        <v>-1</v>
      </c>
      <c r="G67" s="19"/>
      <c r="H67" s="111">
        <v>35580</v>
      </c>
      <c r="I67" s="118">
        <v>43502</v>
      </c>
      <c r="J67" s="37">
        <f t="shared" si="2"/>
        <v>-1</v>
      </c>
      <c r="K67" s="38">
        <f t="shared" si="3"/>
        <v>-1</v>
      </c>
    </row>
    <row r="68" spans="1:11" x14ac:dyDescent="0.2">
      <c r="A68" s="8" t="s">
        <v>55</v>
      </c>
      <c r="B68" s="19"/>
      <c r="C68" s="111">
        <v>1609</v>
      </c>
      <c r="D68" s="142">
        <v>2398</v>
      </c>
      <c r="E68" s="124">
        <f t="shared" si="0"/>
        <v>-1</v>
      </c>
      <c r="F68" s="38">
        <f t="shared" si="1"/>
        <v>-1</v>
      </c>
      <c r="G68" s="19"/>
      <c r="H68" s="111">
        <v>7177</v>
      </c>
      <c r="I68" s="118">
        <v>8438</v>
      </c>
      <c r="J68" s="37">
        <f t="shared" si="2"/>
        <v>-1</v>
      </c>
      <c r="K68" s="38">
        <f t="shared" si="3"/>
        <v>-1</v>
      </c>
    </row>
    <row r="69" spans="1:11" x14ac:dyDescent="0.2">
      <c r="A69" s="8" t="s">
        <v>56</v>
      </c>
      <c r="B69" s="19"/>
      <c r="C69" s="111">
        <v>229</v>
      </c>
      <c r="D69" s="143">
        <v>300</v>
      </c>
      <c r="E69" s="124">
        <f t="shared" si="0"/>
        <v>-1</v>
      </c>
      <c r="F69" s="38">
        <f t="shared" si="1"/>
        <v>-1</v>
      </c>
      <c r="G69" s="19"/>
      <c r="H69" s="111">
        <v>1417</v>
      </c>
      <c r="I69" s="118">
        <v>2786</v>
      </c>
      <c r="J69" s="37">
        <f t="shared" si="2"/>
        <v>-1</v>
      </c>
      <c r="K69" s="38">
        <f t="shared" si="3"/>
        <v>-1</v>
      </c>
    </row>
    <row r="70" spans="1:11" x14ac:dyDescent="0.2">
      <c r="A70" s="8" t="s">
        <v>88</v>
      </c>
      <c r="B70" s="19"/>
      <c r="C70" s="111">
        <v>464</v>
      </c>
      <c r="D70" s="142">
        <v>456</v>
      </c>
      <c r="E70" s="124">
        <f t="shared" ref="E70:E96" si="4">B70/C70-1</f>
        <v>-1</v>
      </c>
      <c r="F70" s="38">
        <f t="shared" ref="F70:F96" si="5">B70/D70-1</f>
        <v>-1</v>
      </c>
      <c r="G70" s="19"/>
      <c r="H70" s="111">
        <v>2410</v>
      </c>
      <c r="I70" s="118">
        <v>2545</v>
      </c>
      <c r="J70" s="37">
        <f t="shared" ref="J70:J96" si="6">G70/H70-1</f>
        <v>-1</v>
      </c>
      <c r="K70" s="38">
        <f t="shared" ref="K70:K96" si="7">G70/I70-1</f>
        <v>-1</v>
      </c>
    </row>
    <row r="71" spans="1:11" x14ac:dyDescent="0.2">
      <c r="A71" s="8" t="s">
        <v>89</v>
      </c>
      <c r="B71" s="19"/>
      <c r="C71" s="111">
        <v>125</v>
      </c>
      <c r="D71" s="118">
        <v>161</v>
      </c>
      <c r="E71" s="124">
        <f t="shared" si="4"/>
        <v>-1</v>
      </c>
      <c r="F71" s="38">
        <f t="shared" si="5"/>
        <v>-1</v>
      </c>
      <c r="G71" s="19"/>
      <c r="H71" s="111">
        <v>1124</v>
      </c>
      <c r="I71" s="118">
        <v>1730</v>
      </c>
      <c r="J71" s="37">
        <f t="shared" si="6"/>
        <v>-1</v>
      </c>
      <c r="K71" s="38">
        <f t="shared" si="7"/>
        <v>-1</v>
      </c>
    </row>
    <row r="72" spans="1:11" x14ac:dyDescent="0.2">
      <c r="A72" s="8" t="s">
        <v>59</v>
      </c>
      <c r="B72" s="19"/>
      <c r="C72" s="111">
        <v>4253</v>
      </c>
      <c r="D72" s="118">
        <v>6216</v>
      </c>
      <c r="E72" s="124">
        <f t="shared" si="4"/>
        <v>-1</v>
      </c>
      <c r="F72" s="38">
        <f t="shared" si="5"/>
        <v>-1</v>
      </c>
      <c r="G72" s="19"/>
      <c r="H72" s="111">
        <v>19167</v>
      </c>
      <c r="I72" s="118">
        <v>24048</v>
      </c>
      <c r="J72" s="37">
        <f t="shared" si="6"/>
        <v>-1</v>
      </c>
      <c r="K72" s="38">
        <f t="shared" si="7"/>
        <v>-1</v>
      </c>
    </row>
    <row r="73" spans="1:11" x14ac:dyDescent="0.2">
      <c r="A73" s="8" t="s">
        <v>60</v>
      </c>
      <c r="B73" s="19"/>
      <c r="C73" s="111">
        <v>1249</v>
      </c>
      <c r="D73" s="118">
        <v>1495</v>
      </c>
      <c r="E73" s="124">
        <f t="shared" si="4"/>
        <v>-1</v>
      </c>
      <c r="F73" s="38">
        <f t="shared" si="5"/>
        <v>-1</v>
      </c>
      <c r="G73" s="19"/>
      <c r="H73" s="111">
        <v>4168</v>
      </c>
      <c r="I73" s="118">
        <v>4328</v>
      </c>
      <c r="J73" s="37">
        <f t="shared" si="6"/>
        <v>-1</v>
      </c>
      <c r="K73" s="38">
        <f t="shared" si="7"/>
        <v>-1</v>
      </c>
    </row>
    <row r="74" spans="1:11" x14ac:dyDescent="0.2">
      <c r="A74" s="8" t="s">
        <v>61</v>
      </c>
      <c r="B74" s="19"/>
      <c r="C74" s="111">
        <v>1427</v>
      </c>
      <c r="D74" s="142">
        <v>2848</v>
      </c>
      <c r="E74" s="124">
        <f t="shared" si="4"/>
        <v>-1</v>
      </c>
      <c r="F74" s="38">
        <f t="shared" si="5"/>
        <v>-1</v>
      </c>
      <c r="G74" s="19"/>
      <c r="H74" s="111">
        <v>6025</v>
      </c>
      <c r="I74" s="118">
        <v>9653</v>
      </c>
      <c r="J74" s="37">
        <f t="shared" si="6"/>
        <v>-1</v>
      </c>
      <c r="K74" s="38">
        <f t="shared" si="7"/>
        <v>-1</v>
      </c>
    </row>
    <row r="75" spans="1:11" x14ac:dyDescent="0.2">
      <c r="A75" s="8" t="s">
        <v>62</v>
      </c>
      <c r="B75" s="19"/>
      <c r="C75" s="111">
        <v>1048</v>
      </c>
      <c r="D75" s="142">
        <v>2415</v>
      </c>
      <c r="E75" s="124">
        <f t="shared" si="4"/>
        <v>-1</v>
      </c>
      <c r="F75" s="38">
        <f t="shared" si="5"/>
        <v>-1</v>
      </c>
      <c r="G75" s="19"/>
      <c r="H75" s="111">
        <v>4427</v>
      </c>
      <c r="I75" s="118">
        <v>6629</v>
      </c>
      <c r="J75" s="37">
        <f t="shared" si="6"/>
        <v>-1</v>
      </c>
      <c r="K75" s="38">
        <f t="shared" si="7"/>
        <v>-1</v>
      </c>
    </row>
    <row r="76" spans="1:11" x14ac:dyDescent="0.2">
      <c r="A76" s="8" t="s">
        <v>63</v>
      </c>
      <c r="B76" s="19"/>
      <c r="C76" s="111">
        <v>1434</v>
      </c>
      <c r="D76" s="142">
        <v>1914</v>
      </c>
      <c r="E76" s="124">
        <f t="shared" si="4"/>
        <v>-1</v>
      </c>
      <c r="F76" s="38">
        <f t="shared" si="5"/>
        <v>-1</v>
      </c>
      <c r="G76" s="19"/>
      <c r="H76" s="111">
        <v>6686</v>
      </c>
      <c r="I76" s="118">
        <v>8302</v>
      </c>
      <c r="J76" s="37">
        <f t="shared" si="6"/>
        <v>-1</v>
      </c>
      <c r="K76" s="38">
        <f t="shared" si="7"/>
        <v>-1</v>
      </c>
    </row>
    <row r="77" spans="1:11" x14ac:dyDescent="0.2">
      <c r="A77" s="8" t="s">
        <v>64</v>
      </c>
      <c r="B77" s="19"/>
      <c r="C77" s="111">
        <f>250+118</f>
        <v>368</v>
      </c>
      <c r="D77" s="142">
        <v>614</v>
      </c>
      <c r="E77" s="124">
        <f t="shared" si="4"/>
        <v>-1</v>
      </c>
      <c r="F77" s="38">
        <f t="shared" si="5"/>
        <v>-1</v>
      </c>
      <c r="G77" s="19"/>
      <c r="H77" s="111">
        <v>1741</v>
      </c>
      <c r="I77" s="118">
        <v>2752</v>
      </c>
      <c r="J77" s="37">
        <f t="shared" si="6"/>
        <v>-1</v>
      </c>
      <c r="K77" s="38">
        <f t="shared" si="7"/>
        <v>-1</v>
      </c>
    </row>
    <row r="78" spans="1:11" x14ac:dyDescent="0.2">
      <c r="A78" s="8"/>
      <c r="B78" s="19"/>
      <c r="C78" s="111"/>
      <c r="D78" s="118"/>
      <c r="E78" s="124"/>
      <c r="F78" s="38"/>
      <c r="G78" s="19"/>
      <c r="H78" s="111"/>
      <c r="I78" s="118"/>
      <c r="J78" s="37"/>
      <c r="K78" s="38"/>
    </row>
    <row r="79" spans="1:11" x14ac:dyDescent="0.2">
      <c r="A79" s="8" t="s">
        <v>65</v>
      </c>
      <c r="B79" s="19">
        <f>SUM(B80:B83)</f>
        <v>0</v>
      </c>
      <c r="C79" s="111">
        <f>SUM(C80:C83)</f>
        <v>84595</v>
      </c>
      <c r="D79" s="142">
        <v>102779</v>
      </c>
      <c r="E79" s="124">
        <f t="shared" si="4"/>
        <v>-1</v>
      </c>
      <c r="F79" s="38">
        <f t="shared" si="5"/>
        <v>-1</v>
      </c>
      <c r="G79" s="19"/>
      <c r="H79" s="111">
        <v>335276</v>
      </c>
      <c r="I79" s="118">
        <v>373489</v>
      </c>
      <c r="J79" s="37">
        <f t="shared" si="6"/>
        <v>-1</v>
      </c>
      <c r="K79" s="38">
        <f t="shared" si="7"/>
        <v>-1</v>
      </c>
    </row>
    <row r="80" spans="1:11" x14ac:dyDescent="0.2">
      <c r="A80" s="8" t="s">
        <v>66</v>
      </c>
      <c r="B80" s="19"/>
      <c r="C80" s="111">
        <v>63985</v>
      </c>
      <c r="D80" s="142">
        <v>74981</v>
      </c>
      <c r="E80" s="124">
        <f t="shared" si="4"/>
        <v>-1</v>
      </c>
      <c r="F80" s="38">
        <f t="shared" si="5"/>
        <v>-1</v>
      </c>
      <c r="G80" s="19"/>
      <c r="H80" s="111">
        <v>255434</v>
      </c>
      <c r="I80" s="118">
        <v>281282</v>
      </c>
      <c r="J80" s="37">
        <f t="shared" si="6"/>
        <v>-1</v>
      </c>
      <c r="K80" s="38">
        <f t="shared" si="7"/>
        <v>-1</v>
      </c>
    </row>
    <row r="81" spans="1:11" x14ac:dyDescent="0.2">
      <c r="A81" s="8" t="s">
        <v>67</v>
      </c>
      <c r="B81" s="19"/>
      <c r="C81" s="111">
        <v>7653</v>
      </c>
      <c r="D81" s="142">
        <v>9585</v>
      </c>
      <c r="E81" s="124">
        <f t="shared" si="4"/>
        <v>-1</v>
      </c>
      <c r="F81" s="38">
        <f t="shared" si="5"/>
        <v>-1</v>
      </c>
      <c r="G81" s="19"/>
      <c r="H81" s="111">
        <v>26935</v>
      </c>
      <c r="I81" s="118">
        <v>30696</v>
      </c>
      <c r="J81" s="37">
        <f t="shared" si="6"/>
        <v>-1</v>
      </c>
      <c r="K81" s="38">
        <f t="shared" si="7"/>
        <v>-1</v>
      </c>
    </row>
    <row r="82" spans="1:11" x14ac:dyDescent="0.2">
      <c r="A82" s="8" t="s">
        <v>68</v>
      </c>
      <c r="B82" s="19"/>
      <c r="C82" s="111">
        <v>1797</v>
      </c>
      <c r="D82" s="143">
        <v>2444</v>
      </c>
      <c r="E82" s="124">
        <f t="shared" si="4"/>
        <v>-1</v>
      </c>
      <c r="F82" s="38">
        <f t="shared" si="5"/>
        <v>-1</v>
      </c>
      <c r="G82" s="19"/>
      <c r="H82" s="111">
        <v>8003</v>
      </c>
      <c r="I82" s="118">
        <v>8314</v>
      </c>
      <c r="J82" s="37">
        <f t="shared" si="6"/>
        <v>-1</v>
      </c>
      <c r="K82" s="38">
        <f t="shared" si="7"/>
        <v>-1</v>
      </c>
    </row>
    <row r="83" spans="1:11" x14ac:dyDescent="0.2">
      <c r="A83" s="8" t="s">
        <v>69</v>
      </c>
      <c r="B83" s="19"/>
      <c r="C83" s="111">
        <v>11160</v>
      </c>
      <c r="D83" s="142">
        <v>15769</v>
      </c>
      <c r="E83" s="124">
        <f t="shared" si="4"/>
        <v>-1</v>
      </c>
      <c r="F83" s="38">
        <f t="shared" si="5"/>
        <v>-1</v>
      </c>
      <c r="G83" s="19"/>
      <c r="H83" s="111">
        <v>44904</v>
      </c>
      <c r="I83" s="118">
        <v>53197</v>
      </c>
      <c r="J83" s="37">
        <f t="shared" si="6"/>
        <v>-1</v>
      </c>
      <c r="K83" s="38">
        <f t="shared" si="7"/>
        <v>-1</v>
      </c>
    </row>
    <row r="84" spans="1:11" x14ac:dyDescent="0.2">
      <c r="A84" s="8" t="s">
        <v>70</v>
      </c>
      <c r="B84" s="19"/>
      <c r="C84" s="111">
        <v>318</v>
      </c>
      <c r="D84" s="118">
        <v>306</v>
      </c>
      <c r="E84" s="124">
        <f t="shared" si="4"/>
        <v>-1</v>
      </c>
      <c r="F84" s="38">
        <f t="shared" si="5"/>
        <v>-1</v>
      </c>
      <c r="G84" s="19"/>
      <c r="H84" s="111">
        <v>1217</v>
      </c>
      <c r="I84" s="118">
        <v>1236</v>
      </c>
      <c r="J84" s="37">
        <f t="shared" si="6"/>
        <v>-1</v>
      </c>
      <c r="K84" s="38">
        <f t="shared" si="7"/>
        <v>-1</v>
      </c>
    </row>
    <row r="85" spans="1:11" x14ac:dyDescent="0.2">
      <c r="A85" s="8" t="s">
        <v>71</v>
      </c>
      <c r="B85" s="19"/>
      <c r="C85" s="111">
        <v>2272</v>
      </c>
      <c r="D85" s="118">
        <v>3228</v>
      </c>
      <c r="E85" s="124">
        <f t="shared" si="4"/>
        <v>-1</v>
      </c>
      <c r="F85" s="38">
        <f t="shared" si="5"/>
        <v>-1</v>
      </c>
      <c r="G85" s="19"/>
      <c r="H85" s="111">
        <v>11424</v>
      </c>
      <c r="I85" s="118">
        <v>13648</v>
      </c>
      <c r="J85" s="37">
        <f t="shared" si="6"/>
        <v>-1</v>
      </c>
      <c r="K85" s="38">
        <f t="shared" si="7"/>
        <v>-1</v>
      </c>
    </row>
    <row r="86" spans="1:11" x14ac:dyDescent="0.2">
      <c r="A86" s="8" t="s">
        <v>72</v>
      </c>
      <c r="B86" s="19"/>
      <c r="C86" s="111">
        <v>4682</v>
      </c>
      <c r="D86" s="118">
        <v>7554</v>
      </c>
      <c r="E86" s="124">
        <f t="shared" si="4"/>
        <v>-1</v>
      </c>
      <c r="F86" s="38">
        <f t="shared" si="5"/>
        <v>-1</v>
      </c>
      <c r="G86" s="19"/>
      <c r="H86" s="111">
        <v>19024</v>
      </c>
      <c r="I86" s="118">
        <v>22836</v>
      </c>
      <c r="J86" s="37">
        <f t="shared" si="6"/>
        <v>-1</v>
      </c>
      <c r="K86" s="38">
        <f t="shared" si="7"/>
        <v>-1</v>
      </c>
    </row>
    <row r="87" spans="1:11" x14ac:dyDescent="0.2">
      <c r="A87" s="8" t="s">
        <v>73</v>
      </c>
      <c r="B87" s="19"/>
      <c r="C87" s="111">
        <v>577</v>
      </c>
      <c r="D87" s="142">
        <v>807</v>
      </c>
      <c r="E87" s="124">
        <f t="shared" si="4"/>
        <v>-1</v>
      </c>
      <c r="F87" s="38">
        <f t="shared" si="5"/>
        <v>-1</v>
      </c>
      <c r="G87" s="19"/>
      <c r="H87" s="111">
        <v>2657</v>
      </c>
      <c r="I87" s="118">
        <v>3229</v>
      </c>
      <c r="J87" s="37">
        <f t="shared" si="6"/>
        <v>-1</v>
      </c>
      <c r="K87" s="38">
        <f t="shared" si="7"/>
        <v>-1</v>
      </c>
    </row>
    <row r="88" spans="1:11" x14ac:dyDescent="0.2">
      <c r="A88" s="8" t="s">
        <v>74</v>
      </c>
      <c r="B88" s="19"/>
      <c r="C88" s="111">
        <v>845</v>
      </c>
      <c r="D88" s="142">
        <v>1174</v>
      </c>
      <c r="E88" s="124">
        <f t="shared" si="4"/>
        <v>-1</v>
      </c>
      <c r="F88" s="38">
        <f t="shared" si="5"/>
        <v>-1</v>
      </c>
      <c r="G88" s="19"/>
      <c r="H88" s="111">
        <v>3128</v>
      </c>
      <c r="I88" s="118">
        <v>3819</v>
      </c>
      <c r="J88" s="37">
        <f t="shared" si="6"/>
        <v>-1</v>
      </c>
      <c r="K88" s="38">
        <f t="shared" si="7"/>
        <v>-1</v>
      </c>
    </row>
    <row r="89" spans="1:11" x14ac:dyDescent="0.2">
      <c r="A89" s="8" t="s">
        <v>75</v>
      </c>
      <c r="B89" s="19"/>
      <c r="C89" s="111">
        <v>182</v>
      </c>
      <c r="D89" s="142">
        <v>309</v>
      </c>
      <c r="E89" s="124">
        <f t="shared" si="4"/>
        <v>-1</v>
      </c>
      <c r="F89" s="38">
        <f t="shared" si="5"/>
        <v>-1</v>
      </c>
      <c r="G89" s="19"/>
      <c r="H89" s="111">
        <v>467</v>
      </c>
      <c r="I89" s="118">
        <v>1079</v>
      </c>
      <c r="J89" s="37">
        <f t="shared" si="6"/>
        <v>-1</v>
      </c>
      <c r="K89" s="38">
        <f t="shared" si="7"/>
        <v>-1</v>
      </c>
    </row>
    <row r="90" spans="1:11" x14ac:dyDescent="0.2">
      <c r="A90" s="8"/>
      <c r="B90" s="19"/>
      <c r="C90" s="111"/>
      <c r="D90" s="142"/>
      <c r="E90" s="124"/>
      <c r="F90" s="38"/>
      <c r="G90" s="19"/>
      <c r="H90" s="111"/>
      <c r="I90" s="118"/>
      <c r="J90" s="37"/>
      <c r="K90" s="38"/>
    </row>
    <row r="91" spans="1:11" x14ac:dyDescent="0.2">
      <c r="A91" s="8" t="s">
        <v>76</v>
      </c>
      <c r="B91" s="19">
        <f>SUM(B92:B94)</f>
        <v>0</v>
      </c>
      <c r="C91" s="111">
        <f>SUM(C92:C94)</f>
        <v>4072</v>
      </c>
      <c r="D91" s="118">
        <v>4799</v>
      </c>
      <c r="E91" s="124">
        <f t="shared" si="4"/>
        <v>-1</v>
      </c>
      <c r="F91" s="38">
        <f t="shared" si="5"/>
        <v>-1</v>
      </c>
      <c r="G91" s="19"/>
      <c r="H91" s="111">
        <v>14244</v>
      </c>
      <c r="I91" s="118">
        <v>17121</v>
      </c>
      <c r="J91" s="37">
        <f t="shared" si="6"/>
        <v>-1</v>
      </c>
      <c r="K91" s="38">
        <f t="shared" si="7"/>
        <v>-1</v>
      </c>
    </row>
    <row r="92" spans="1:11" x14ac:dyDescent="0.2">
      <c r="A92" s="8" t="s">
        <v>77</v>
      </c>
      <c r="B92" s="19"/>
      <c r="C92" s="111">
        <v>3477</v>
      </c>
      <c r="D92" s="142">
        <v>4122</v>
      </c>
      <c r="E92" s="124">
        <f t="shared" si="4"/>
        <v>-1</v>
      </c>
      <c r="F92" s="38">
        <f t="shared" si="5"/>
        <v>-1</v>
      </c>
      <c r="G92" s="19"/>
      <c r="H92" s="111">
        <v>12367</v>
      </c>
      <c r="I92" s="118">
        <v>14757</v>
      </c>
      <c r="J92" s="37">
        <f t="shared" si="6"/>
        <v>-1</v>
      </c>
      <c r="K92" s="38">
        <f t="shared" si="7"/>
        <v>-1</v>
      </c>
    </row>
    <row r="93" spans="1:11" x14ac:dyDescent="0.2">
      <c r="A93" s="8" t="s">
        <v>78</v>
      </c>
      <c r="B93" s="19"/>
      <c r="C93" s="111">
        <v>471</v>
      </c>
      <c r="D93" s="142">
        <v>464</v>
      </c>
      <c r="E93" s="124">
        <f t="shared" si="4"/>
        <v>-1</v>
      </c>
      <c r="F93" s="38">
        <f t="shared" si="5"/>
        <v>-1</v>
      </c>
      <c r="G93" s="19"/>
      <c r="H93" s="111">
        <v>1520</v>
      </c>
      <c r="I93" s="118">
        <v>1840</v>
      </c>
      <c r="J93" s="37">
        <f t="shared" si="6"/>
        <v>-1</v>
      </c>
      <c r="K93" s="38">
        <f t="shared" si="7"/>
        <v>-1</v>
      </c>
    </row>
    <row r="94" spans="1:11" x14ac:dyDescent="0.2">
      <c r="A94" s="8" t="s">
        <v>19</v>
      </c>
      <c r="B94" s="19"/>
      <c r="C94" s="111">
        <v>124</v>
      </c>
      <c r="D94" s="142">
        <v>213</v>
      </c>
      <c r="E94" s="124">
        <f t="shared" si="4"/>
        <v>-1</v>
      </c>
      <c r="F94" s="38">
        <f t="shared" si="5"/>
        <v>-1</v>
      </c>
      <c r="G94" s="19"/>
      <c r="H94" s="111">
        <v>357</v>
      </c>
      <c r="I94" s="118">
        <v>524</v>
      </c>
      <c r="J94" s="37">
        <f t="shared" si="6"/>
        <v>-1</v>
      </c>
      <c r="K94" s="38">
        <f t="shared" si="7"/>
        <v>-1</v>
      </c>
    </row>
    <row r="95" spans="1:11" x14ac:dyDescent="0.2">
      <c r="A95" s="8"/>
      <c r="B95" s="19"/>
      <c r="C95" s="111"/>
      <c r="D95" s="143"/>
      <c r="E95" s="124"/>
      <c r="F95" s="38"/>
      <c r="G95" s="19"/>
      <c r="H95" s="111"/>
      <c r="I95" s="118"/>
      <c r="J95" s="37"/>
      <c r="K95" s="38"/>
    </row>
    <row r="96" spans="1:11" ht="13.5" thickBot="1" x14ac:dyDescent="0.25">
      <c r="A96" s="11" t="s">
        <v>79</v>
      </c>
      <c r="B96" s="20"/>
      <c r="C96" s="112">
        <v>808</v>
      </c>
      <c r="D96" s="144">
        <v>792</v>
      </c>
      <c r="E96" s="125">
        <f t="shared" si="4"/>
        <v>-1</v>
      </c>
      <c r="F96" s="40">
        <f t="shared" si="5"/>
        <v>-1</v>
      </c>
      <c r="G96" s="20"/>
      <c r="H96" s="112">
        <v>4612</v>
      </c>
      <c r="I96" s="119">
        <v>5116</v>
      </c>
      <c r="J96" s="39">
        <f t="shared" si="6"/>
        <v>-1</v>
      </c>
      <c r="K96" s="40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63" priority="5" operator="lessThan">
      <formula>0</formula>
    </cfRule>
    <cfRule type="cellIs" dxfId="62" priority="6" operator="greaterThan">
      <formula>0</formula>
    </cfRule>
    <cfRule type="cellIs" dxfId="61" priority="7" operator="greaterThan">
      <formula>0</formula>
    </cfRule>
    <cfRule type="cellIs" dxfId="60" priority="8" operator="lessThan">
      <formula>0</formula>
    </cfRule>
  </conditionalFormatting>
  <conditionalFormatting sqref="J5:K96">
    <cfRule type="cellIs" dxfId="59" priority="1" operator="lessThan">
      <formula>0</formula>
    </cfRule>
    <cfRule type="cellIs" dxfId="58" priority="2" operator="greaterThan">
      <formula>0</formula>
    </cfRule>
    <cfRule type="cellIs" dxfId="57" priority="3" operator="greaterThan">
      <formula>0</formula>
    </cfRule>
    <cfRule type="cellIs" dxfId="56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B5" sqref="B5:D96"/>
    </sheetView>
  </sheetViews>
  <sheetFormatPr defaultColWidth="9" defaultRowHeight="12.75" x14ac:dyDescent="0.2"/>
  <cols>
    <col min="1" max="1" width="26.375" style="41" customWidth="1"/>
    <col min="2" max="2" width="4.375" style="41" bestFit="1" customWidth="1"/>
    <col min="3" max="6" width="6.625" style="41" bestFit="1" customWidth="1"/>
    <col min="7" max="7" width="4.375" style="97" bestFit="1" customWidth="1"/>
    <col min="8" max="9" width="8" style="97" bestFit="1" customWidth="1"/>
    <col min="10" max="11" width="6.625" style="41" bestFit="1" customWidth="1"/>
    <col min="12" max="16384" width="9" style="41"/>
  </cols>
  <sheetData>
    <row r="1" spans="1:11" x14ac:dyDescent="0.2">
      <c r="A1" s="9" t="s">
        <v>110</v>
      </c>
      <c r="B1" s="9"/>
      <c r="C1" s="97"/>
      <c r="D1" s="97"/>
      <c r="E1" s="97"/>
      <c r="F1" s="97"/>
      <c r="J1" s="2"/>
    </row>
    <row r="2" spans="1:11" ht="13.5" thickBot="1" x14ac:dyDescent="0.25">
      <c r="B2" s="42"/>
      <c r="C2" s="42"/>
      <c r="D2" s="42"/>
      <c r="G2" s="99"/>
      <c r="H2" s="99"/>
      <c r="I2" s="99"/>
    </row>
    <row r="3" spans="1:11" ht="13.5" thickBot="1" x14ac:dyDescent="0.25">
      <c r="A3" s="12"/>
      <c r="B3" s="182" t="s">
        <v>96</v>
      </c>
      <c r="C3" s="183"/>
      <c r="D3" s="184"/>
      <c r="E3" s="179" t="s">
        <v>0</v>
      </c>
      <c r="F3" s="181"/>
      <c r="G3" s="164" t="s">
        <v>97</v>
      </c>
      <c r="H3" s="169"/>
      <c r="I3" s="165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5">
        <v>2016</v>
      </c>
      <c r="H4" s="113">
        <v>2015</v>
      </c>
      <c r="I4" s="26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39">
        <f>C6+C27+C35+C79+C91+C96</f>
        <v>274038</v>
      </c>
      <c r="D5" s="140">
        <v>330977</v>
      </c>
      <c r="E5" s="129">
        <f>B5/C5-1</f>
        <v>-1</v>
      </c>
      <c r="F5" s="24">
        <f>B5/D5-1</f>
        <v>-1</v>
      </c>
      <c r="G5" s="28"/>
      <c r="H5" s="110">
        <v>1532969</v>
      </c>
      <c r="I5" s="120">
        <v>1873136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11">
        <f>C8+C21</f>
        <v>18676</v>
      </c>
      <c r="D6" s="118">
        <v>23226</v>
      </c>
      <c r="E6" s="124">
        <f t="shared" ref="E6:E69" si="0">B6/C6-1</f>
        <v>-1</v>
      </c>
      <c r="F6" s="44">
        <f t="shared" ref="F6:F69" si="1">B6/D6-1</f>
        <v>-1</v>
      </c>
      <c r="G6" s="19"/>
      <c r="H6" s="111">
        <v>128943</v>
      </c>
      <c r="I6" s="118">
        <v>145595</v>
      </c>
      <c r="J6" s="43">
        <f t="shared" ref="J6:J69" si="2">G6/H6-1</f>
        <v>-1</v>
      </c>
      <c r="K6" s="44">
        <f t="shared" ref="K6:K69" si="3">G6/I6-1</f>
        <v>-1</v>
      </c>
    </row>
    <row r="7" spans="1:11" x14ac:dyDescent="0.2">
      <c r="A7" s="8"/>
      <c r="B7" s="19"/>
      <c r="C7" s="111"/>
      <c r="D7" s="118"/>
      <c r="E7" s="124"/>
      <c r="F7" s="44"/>
      <c r="G7" s="19"/>
      <c r="H7" s="111"/>
      <c r="I7" s="118"/>
      <c r="J7" s="43"/>
      <c r="K7" s="44"/>
    </row>
    <row r="8" spans="1:11" x14ac:dyDescent="0.2">
      <c r="A8" s="8" t="s">
        <v>3</v>
      </c>
      <c r="B8" s="19">
        <f>SUM(B9:B19)</f>
        <v>0</v>
      </c>
      <c r="C8" s="111">
        <f>SUM(C9:C19)</f>
        <v>12057</v>
      </c>
      <c r="D8" s="118">
        <v>15406</v>
      </c>
      <c r="E8" s="124">
        <f t="shared" si="0"/>
        <v>-1</v>
      </c>
      <c r="F8" s="44">
        <f t="shared" si="1"/>
        <v>-1</v>
      </c>
      <c r="G8" s="19"/>
      <c r="H8" s="111">
        <v>93291</v>
      </c>
      <c r="I8" s="118">
        <v>109129</v>
      </c>
      <c r="J8" s="43">
        <f t="shared" si="2"/>
        <v>-1</v>
      </c>
      <c r="K8" s="44">
        <f t="shared" si="3"/>
        <v>-1</v>
      </c>
    </row>
    <row r="9" spans="1:11" x14ac:dyDescent="0.2">
      <c r="A9" s="8" t="s">
        <v>4</v>
      </c>
      <c r="B9" s="19"/>
      <c r="C9" s="111">
        <v>2101</v>
      </c>
      <c r="D9" s="118">
        <v>2424</v>
      </c>
      <c r="E9" s="124">
        <f t="shared" si="0"/>
        <v>-1</v>
      </c>
      <c r="F9" s="44">
        <f t="shared" si="1"/>
        <v>-1</v>
      </c>
      <c r="G9" s="19"/>
      <c r="H9" s="111">
        <v>22093</v>
      </c>
      <c r="I9" s="118">
        <v>22055</v>
      </c>
      <c r="J9" s="43">
        <f t="shared" si="2"/>
        <v>-1</v>
      </c>
      <c r="K9" s="44">
        <f t="shared" si="3"/>
        <v>-1</v>
      </c>
    </row>
    <row r="10" spans="1:11" x14ac:dyDescent="0.2">
      <c r="A10" s="8" t="s">
        <v>5</v>
      </c>
      <c r="B10" s="19"/>
      <c r="C10" s="111">
        <v>326</v>
      </c>
      <c r="D10" s="118">
        <v>709</v>
      </c>
      <c r="E10" s="124">
        <f t="shared" si="0"/>
        <v>-1</v>
      </c>
      <c r="F10" s="44">
        <f t="shared" si="1"/>
        <v>-1</v>
      </c>
      <c r="G10" s="19"/>
      <c r="H10" s="111">
        <v>2268</v>
      </c>
      <c r="I10" s="118">
        <v>5538</v>
      </c>
      <c r="J10" s="43">
        <f t="shared" si="2"/>
        <v>-1</v>
      </c>
      <c r="K10" s="44">
        <f t="shared" si="3"/>
        <v>-1</v>
      </c>
    </row>
    <row r="11" spans="1:11" x14ac:dyDescent="0.2">
      <c r="A11" s="8" t="s">
        <v>6</v>
      </c>
      <c r="B11" s="19"/>
      <c r="C11" s="111">
        <v>1748</v>
      </c>
      <c r="D11" s="118">
        <v>2378</v>
      </c>
      <c r="E11" s="124">
        <f t="shared" si="0"/>
        <v>-1</v>
      </c>
      <c r="F11" s="44">
        <f t="shared" si="1"/>
        <v>-1</v>
      </c>
      <c r="G11" s="19"/>
      <c r="H11" s="111">
        <v>11472</v>
      </c>
      <c r="I11" s="118">
        <v>16778</v>
      </c>
      <c r="J11" s="43">
        <f t="shared" si="2"/>
        <v>-1</v>
      </c>
      <c r="K11" s="44">
        <f t="shared" si="3"/>
        <v>-1</v>
      </c>
    </row>
    <row r="12" spans="1:11" x14ac:dyDescent="0.2">
      <c r="A12" s="8" t="s">
        <v>86</v>
      </c>
      <c r="B12" s="19"/>
      <c r="C12" s="111">
        <v>320</v>
      </c>
      <c r="D12" s="118">
        <v>617</v>
      </c>
      <c r="E12" s="124">
        <f t="shared" si="0"/>
        <v>-1</v>
      </c>
      <c r="F12" s="44">
        <f t="shared" si="1"/>
        <v>-1</v>
      </c>
      <c r="G12" s="19"/>
      <c r="H12" s="111">
        <v>2106</v>
      </c>
      <c r="I12" s="118">
        <v>3346</v>
      </c>
      <c r="J12" s="43">
        <f t="shared" si="2"/>
        <v>-1</v>
      </c>
      <c r="K12" s="44">
        <f t="shared" si="3"/>
        <v>-1</v>
      </c>
    </row>
    <row r="13" spans="1:11" x14ac:dyDescent="0.2">
      <c r="A13" s="8" t="s">
        <v>8</v>
      </c>
      <c r="B13" s="19"/>
      <c r="C13" s="111">
        <v>3763</v>
      </c>
      <c r="D13" s="118">
        <v>3676</v>
      </c>
      <c r="E13" s="124">
        <f t="shared" si="0"/>
        <v>-1</v>
      </c>
      <c r="F13" s="44">
        <f t="shared" si="1"/>
        <v>-1</v>
      </c>
      <c r="G13" s="19"/>
      <c r="H13" s="111">
        <v>22554</v>
      </c>
      <c r="I13" s="118">
        <v>18008</v>
      </c>
      <c r="J13" s="43">
        <f t="shared" si="2"/>
        <v>-1</v>
      </c>
      <c r="K13" s="44">
        <f t="shared" si="3"/>
        <v>-1</v>
      </c>
    </row>
    <row r="14" spans="1:11" x14ac:dyDescent="0.2">
      <c r="A14" s="8" t="s">
        <v>9</v>
      </c>
      <c r="B14" s="19"/>
      <c r="C14" s="111">
        <v>642</v>
      </c>
      <c r="D14" s="118">
        <v>1049</v>
      </c>
      <c r="E14" s="124">
        <f t="shared" si="0"/>
        <v>-1</v>
      </c>
      <c r="F14" s="44">
        <f t="shared" si="1"/>
        <v>-1</v>
      </c>
      <c r="G14" s="19"/>
      <c r="H14" s="111">
        <v>5328</v>
      </c>
      <c r="I14" s="118">
        <v>8188.0000000000009</v>
      </c>
      <c r="J14" s="43">
        <f t="shared" si="2"/>
        <v>-1</v>
      </c>
      <c r="K14" s="44">
        <f t="shared" si="3"/>
        <v>-1</v>
      </c>
    </row>
    <row r="15" spans="1:11" x14ac:dyDescent="0.2">
      <c r="A15" s="8" t="s">
        <v>10</v>
      </c>
      <c r="B15" s="19"/>
      <c r="C15" s="111">
        <v>532</v>
      </c>
      <c r="D15" s="118">
        <v>623</v>
      </c>
      <c r="E15" s="124">
        <f t="shared" si="0"/>
        <v>-1</v>
      </c>
      <c r="F15" s="44">
        <f t="shared" si="1"/>
        <v>-1</v>
      </c>
      <c r="G15" s="19"/>
      <c r="H15" s="111">
        <v>3421</v>
      </c>
      <c r="I15" s="118">
        <v>4110</v>
      </c>
      <c r="J15" s="43">
        <f t="shared" si="2"/>
        <v>-1</v>
      </c>
      <c r="K15" s="44">
        <f t="shared" si="3"/>
        <v>-1</v>
      </c>
    </row>
    <row r="16" spans="1:11" x14ac:dyDescent="0.2">
      <c r="A16" s="8" t="s">
        <v>11</v>
      </c>
      <c r="B16" s="19"/>
      <c r="C16" s="111">
        <v>1464</v>
      </c>
      <c r="D16" s="118">
        <v>1576</v>
      </c>
      <c r="E16" s="124">
        <f t="shared" si="0"/>
        <v>-1</v>
      </c>
      <c r="F16" s="44">
        <f t="shared" si="1"/>
        <v>-1</v>
      </c>
      <c r="G16" s="19"/>
      <c r="H16" s="111">
        <v>13644</v>
      </c>
      <c r="I16" s="118">
        <v>17384</v>
      </c>
      <c r="J16" s="43">
        <f t="shared" si="2"/>
        <v>-1</v>
      </c>
      <c r="K16" s="44">
        <f t="shared" si="3"/>
        <v>-1</v>
      </c>
    </row>
    <row r="17" spans="1:11" x14ac:dyDescent="0.2">
      <c r="A17" s="8" t="s">
        <v>12</v>
      </c>
      <c r="B17" s="19"/>
      <c r="C17" s="111">
        <v>532</v>
      </c>
      <c r="D17" s="118">
        <v>1227</v>
      </c>
      <c r="E17" s="124">
        <f t="shared" si="0"/>
        <v>-1</v>
      </c>
      <c r="F17" s="44">
        <f t="shared" si="1"/>
        <v>-1</v>
      </c>
      <c r="G17" s="19"/>
      <c r="H17" s="111">
        <v>4069</v>
      </c>
      <c r="I17" s="118">
        <v>5075</v>
      </c>
      <c r="J17" s="43">
        <f t="shared" si="2"/>
        <v>-1</v>
      </c>
      <c r="K17" s="44">
        <f t="shared" si="3"/>
        <v>-1</v>
      </c>
    </row>
    <row r="18" spans="1:11" x14ac:dyDescent="0.2">
      <c r="A18" s="8" t="s">
        <v>13</v>
      </c>
      <c r="B18" s="19"/>
      <c r="C18" s="111">
        <v>185</v>
      </c>
      <c r="D18" s="118">
        <v>311</v>
      </c>
      <c r="E18" s="124">
        <f t="shared" si="0"/>
        <v>-1</v>
      </c>
      <c r="F18" s="44">
        <f t="shared" si="1"/>
        <v>-1</v>
      </c>
      <c r="G18" s="19"/>
      <c r="H18" s="111">
        <v>1230</v>
      </c>
      <c r="I18" s="118">
        <v>2127</v>
      </c>
      <c r="J18" s="43">
        <f t="shared" si="2"/>
        <v>-1</v>
      </c>
      <c r="K18" s="44">
        <f t="shared" si="3"/>
        <v>-1</v>
      </c>
    </row>
    <row r="19" spans="1:11" x14ac:dyDescent="0.2">
      <c r="A19" s="8" t="s">
        <v>14</v>
      </c>
      <c r="B19" s="19"/>
      <c r="C19" s="111">
        <v>444</v>
      </c>
      <c r="D19" s="118">
        <v>816</v>
      </c>
      <c r="E19" s="124">
        <f t="shared" si="0"/>
        <v>-1</v>
      </c>
      <c r="F19" s="44">
        <f t="shared" si="1"/>
        <v>-1</v>
      </c>
      <c r="G19" s="19"/>
      <c r="H19" s="111">
        <v>5051</v>
      </c>
      <c r="I19" s="118">
        <v>6520</v>
      </c>
      <c r="J19" s="43">
        <f t="shared" si="2"/>
        <v>-1</v>
      </c>
      <c r="K19" s="44">
        <f t="shared" si="3"/>
        <v>-1</v>
      </c>
    </row>
    <row r="20" spans="1:11" x14ac:dyDescent="0.2">
      <c r="A20" s="8"/>
      <c r="B20" s="19"/>
      <c r="C20" s="111"/>
      <c r="D20" s="118"/>
      <c r="E20" s="124"/>
      <c r="F20" s="44"/>
      <c r="G20" s="19"/>
      <c r="H20" s="111"/>
      <c r="I20" s="118"/>
      <c r="J20" s="43"/>
      <c r="K20" s="44"/>
    </row>
    <row r="21" spans="1:11" x14ac:dyDescent="0.2">
      <c r="A21" s="8" t="s">
        <v>15</v>
      </c>
      <c r="B21" s="19"/>
      <c r="C21" s="111">
        <f>SUM(C22:C25)</f>
        <v>6619</v>
      </c>
      <c r="D21" s="118">
        <v>7820</v>
      </c>
      <c r="E21" s="124">
        <f t="shared" si="0"/>
        <v>-1</v>
      </c>
      <c r="F21" s="44">
        <f t="shared" si="1"/>
        <v>-1</v>
      </c>
      <c r="G21" s="19"/>
      <c r="H21" s="111">
        <v>35652</v>
      </c>
      <c r="I21" s="118">
        <v>36466</v>
      </c>
      <c r="J21" s="43">
        <f t="shared" si="2"/>
        <v>-1</v>
      </c>
      <c r="K21" s="44">
        <f t="shared" si="3"/>
        <v>-1</v>
      </c>
    </row>
    <row r="22" spans="1:11" x14ac:dyDescent="0.2">
      <c r="A22" s="8" t="s">
        <v>16</v>
      </c>
      <c r="B22" s="19"/>
      <c r="C22" s="111">
        <v>595</v>
      </c>
      <c r="D22" s="118">
        <v>924</v>
      </c>
      <c r="E22" s="124">
        <f t="shared" si="0"/>
        <v>-1</v>
      </c>
      <c r="F22" s="44">
        <f t="shared" si="1"/>
        <v>-1</v>
      </c>
      <c r="G22" s="19"/>
      <c r="H22" s="111">
        <v>3005</v>
      </c>
      <c r="I22" s="118">
        <v>4660</v>
      </c>
      <c r="J22" s="43">
        <f t="shared" si="2"/>
        <v>-1</v>
      </c>
      <c r="K22" s="44">
        <f t="shared" si="3"/>
        <v>-1</v>
      </c>
    </row>
    <row r="23" spans="1:11" x14ac:dyDescent="0.2">
      <c r="A23" s="8" t="s">
        <v>17</v>
      </c>
      <c r="B23" s="19"/>
      <c r="C23" s="111">
        <v>2803</v>
      </c>
      <c r="D23" s="118">
        <v>2820</v>
      </c>
      <c r="E23" s="124">
        <f t="shared" si="0"/>
        <v>-1</v>
      </c>
      <c r="F23" s="44">
        <f t="shared" si="1"/>
        <v>-1</v>
      </c>
      <c r="G23" s="19"/>
      <c r="H23" s="111">
        <v>16121</v>
      </c>
      <c r="I23" s="118">
        <v>15946</v>
      </c>
      <c r="J23" s="43">
        <f t="shared" si="2"/>
        <v>-1</v>
      </c>
      <c r="K23" s="44">
        <f t="shared" si="3"/>
        <v>-1</v>
      </c>
    </row>
    <row r="24" spans="1:11" x14ac:dyDescent="0.2">
      <c r="A24" s="8" t="s">
        <v>18</v>
      </c>
      <c r="B24" s="19"/>
      <c r="C24" s="111">
        <v>2050</v>
      </c>
      <c r="D24" s="118">
        <v>2801</v>
      </c>
      <c r="E24" s="124">
        <f t="shared" si="0"/>
        <v>-1</v>
      </c>
      <c r="F24" s="44">
        <f t="shared" si="1"/>
        <v>-1</v>
      </c>
      <c r="G24" s="19"/>
      <c r="H24" s="111">
        <v>9544</v>
      </c>
      <c r="I24" s="118">
        <v>8840</v>
      </c>
      <c r="J24" s="43">
        <f t="shared" si="2"/>
        <v>-1</v>
      </c>
      <c r="K24" s="44">
        <f t="shared" si="3"/>
        <v>-1</v>
      </c>
    </row>
    <row r="25" spans="1:11" x14ac:dyDescent="0.2">
      <c r="A25" s="8" t="s">
        <v>19</v>
      </c>
      <c r="B25" s="19"/>
      <c r="C25" s="111">
        <v>1171</v>
      </c>
      <c r="D25" s="118">
        <v>1275</v>
      </c>
      <c r="E25" s="124">
        <f t="shared" si="0"/>
        <v>-1</v>
      </c>
      <c r="F25" s="44">
        <f t="shared" si="1"/>
        <v>-1</v>
      </c>
      <c r="G25" s="19"/>
      <c r="H25" s="111">
        <v>6973</v>
      </c>
      <c r="I25" s="118">
        <v>7020</v>
      </c>
      <c r="J25" s="43">
        <f t="shared" si="2"/>
        <v>-1</v>
      </c>
      <c r="K25" s="44">
        <f t="shared" si="3"/>
        <v>-1</v>
      </c>
    </row>
    <row r="26" spans="1:11" x14ac:dyDescent="0.2">
      <c r="A26" s="8"/>
      <c r="B26" s="19"/>
      <c r="C26" s="111"/>
      <c r="D26" s="118"/>
      <c r="E26" s="124"/>
      <c r="F26" s="44"/>
      <c r="G26" s="19"/>
      <c r="H26" s="111"/>
      <c r="I26" s="118"/>
      <c r="J26" s="43"/>
      <c r="K26" s="44"/>
    </row>
    <row r="27" spans="1:11" x14ac:dyDescent="0.2">
      <c r="A27" s="8" t="s">
        <v>20</v>
      </c>
      <c r="B27" s="19">
        <f>SUM(B28:B33)</f>
        <v>0</v>
      </c>
      <c r="C27" s="111">
        <f>SUM(C28:C33)</f>
        <v>4638</v>
      </c>
      <c r="D27" s="118">
        <v>4747</v>
      </c>
      <c r="E27" s="124">
        <f t="shared" si="0"/>
        <v>-1</v>
      </c>
      <c r="F27" s="44">
        <f t="shared" si="1"/>
        <v>-1</v>
      </c>
      <c r="G27" s="19"/>
      <c r="H27" s="111">
        <v>31994</v>
      </c>
      <c r="I27" s="118">
        <v>32353</v>
      </c>
      <c r="J27" s="43">
        <f t="shared" si="2"/>
        <v>-1</v>
      </c>
      <c r="K27" s="44">
        <f t="shared" si="3"/>
        <v>-1</v>
      </c>
    </row>
    <row r="28" spans="1:11" x14ac:dyDescent="0.2">
      <c r="A28" s="8" t="s">
        <v>21</v>
      </c>
      <c r="B28" s="19"/>
      <c r="C28" s="111">
        <v>2210</v>
      </c>
      <c r="D28" s="118">
        <v>2098</v>
      </c>
      <c r="E28" s="124">
        <f t="shared" si="0"/>
        <v>-1</v>
      </c>
      <c r="F28" s="44">
        <f t="shared" si="1"/>
        <v>-1</v>
      </c>
      <c r="G28" s="19"/>
      <c r="H28" s="111">
        <v>9178</v>
      </c>
      <c r="I28" s="118">
        <v>9879</v>
      </c>
      <c r="J28" s="43">
        <f t="shared" si="2"/>
        <v>-1</v>
      </c>
      <c r="K28" s="44">
        <f t="shared" si="3"/>
        <v>-1</v>
      </c>
    </row>
    <row r="29" spans="1:11" x14ac:dyDescent="0.2">
      <c r="A29" s="8" t="s">
        <v>22</v>
      </c>
      <c r="B29" s="19"/>
      <c r="C29" s="111">
        <v>135</v>
      </c>
      <c r="D29" s="118">
        <v>126</v>
      </c>
      <c r="E29" s="124">
        <f t="shared" si="0"/>
        <v>-1</v>
      </c>
      <c r="F29" s="44">
        <f t="shared" si="1"/>
        <v>-1</v>
      </c>
      <c r="G29" s="19"/>
      <c r="H29" s="111">
        <v>5285</v>
      </c>
      <c r="I29" s="118">
        <v>4635</v>
      </c>
      <c r="J29" s="43">
        <f t="shared" si="2"/>
        <v>-1</v>
      </c>
      <c r="K29" s="44">
        <f t="shared" si="3"/>
        <v>-1</v>
      </c>
    </row>
    <row r="30" spans="1:11" x14ac:dyDescent="0.2">
      <c r="A30" s="8" t="s">
        <v>23</v>
      </c>
      <c r="B30" s="19"/>
      <c r="C30" s="111">
        <v>182</v>
      </c>
      <c r="D30" s="118">
        <v>239</v>
      </c>
      <c r="E30" s="124">
        <f t="shared" si="0"/>
        <v>-1</v>
      </c>
      <c r="F30" s="44">
        <f t="shared" si="1"/>
        <v>-1</v>
      </c>
      <c r="G30" s="19"/>
      <c r="H30" s="111">
        <v>1676</v>
      </c>
      <c r="I30" s="118">
        <v>1949</v>
      </c>
      <c r="J30" s="43">
        <f t="shared" si="2"/>
        <v>-1</v>
      </c>
      <c r="K30" s="44">
        <f t="shared" si="3"/>
        <v>-1</v>
      </c>
    </row>
    <row r="31" spans="1:11" x14ac:dyDescent="0.2">
      <c r="A31" s="7" t="s">
        <v>24</v>
      </c>
      <c r="B31" s="19"/>
      <c r="C31" s="111">
        <v>548</v>
      </c>
      <c r="D31" s="118">
        <v>279</v>
      </c>
      <c r="E31" s="124">
        <f t="shared" si="0"/>
        <v>-1</v>
      </c>
      <c r="F31" s="44">
        <f t="shared" si="1"/>
        <v>-1</v>
      </c>
      <c r="G31" s="19"/>
      <c r="H31" s="111">
        <v>4810</v>
      </c>
      <c r="I31" s="118">
        <v>5080</v>
      </c>
      <c r="J31" s="43">
        <f t="shared" si="2"/>
        <v>-1</v>
      </c>
      <c r="K31" s="44">
        <f t="shared" si="3"/>
        <v>-1</v>
      </c>
    </row>
    <row r="32" spans="1:11" x14ac:dyDescent="0.2">
      <c r="A32" s="7" t="s">
        <v>25</v>
      </c>
      <c r="B32" s="19"/>
      <c r="C32" s="111">
        <v>227</v>
      </c>
      <c r="D32" s="118">
        <v>638</v>
      </c>
      <c r="E32" s="124">
        <f t="shared" si="0"/>
        <v>-1</v>
      </c>
      <c r="F32" s="44">
        <f t="shared" si="1"/>
        <v>-1</v>
      </c>
      <c r="G32" s="19"/>
      <c r="H32" s="111">
        <v>1520</v>
      </c>
      <c r="I32" s="118">
        <v>1844</v>
      </c>
      <c r="J32" s="43">
        <f t="shared" si="2"/>
        <v>-1</v>
      </c>
      <c r="K32" s="44">
        <f t="shared" si="3"/>
        <v>-1</v>
      </c>
    </row>
    <row r="33" spans="1:11" x14ac:dyDescent="0.2">
      <c r="A33" s="8" t="s">
        <v>19</v>
      </c>
      <c r="B33" s="19"/>
      <c r="C33" s="111">
        <v>1336</v>
      </c>
      <c r="D33" s="118">
        <v>1367</v>
      </c>
      <c r="E33" s="124">
        <f t="shared" si="0"/>
        <v>-1</v>
      </c>
      <c r="F33" s="44">
        <f t="shared" si="1"/>
        <v>-1</v>
      </c>
      <c r="G33" s="19"/>
      <c r="H33" s="111">
        <v>9525</v>
      </c>
      <c r="I33" s="118">
        <v>8966</v>
      </c>
      <c r="J33" s="43">
        <f t="shared" si="2"/>
        <v>-1</v>
      </c>
      <c r="K33" s="44">
        <f t="shared" si="3"/>
        <v>-1</v>
      </c>
    </row>
    <row r="34" spans="1:11" x14ac:dyDescent="0.2">
      <c r="A34" s="3"/>
      <c r="B34" s="19"/>
      <c r="C34" s="111"/>
      <c r="D34" s="118"/>
      <c r="E34" s="124"/>
      <c r="F34" s="44"/>
      <c r="G34" s="19"/>
      <c r="H34" s="111"/>
      <c r="I34" s="118"/>
      <c r="J34" s="43"/>
      <c r="K34" s="44"/>
    </row>
    <row r="35" spans="1:11" x14ac:dyDescent="0.2">
      <c r="A35" s="8" t="s">
        <v>26</v>
      </c>
      <c r="B35" s="19">
        <f>B36+SUM(B41:B51)+B53+SUM(B62:B65)+SUM(B67:B77)</f>
        <v>0</v>
      </c>
      <c r="C35" s="111">
        <f>C36+SUM(C41:C51)+C53+SUM(C62:C65)+SUM(C67:C77)</f>
        <v>156707</v>
      </c>
      <c r="D35" s="118">
        <v>198703</v>
      </c>
      <c r="E35" s="124">
        <f t="shared" si="0"/>
        <v>-1</v>
      </c>
      <c r="F35" s="44">
        <f t="shared" si="1"/>
        <v>-1</v>
      </c>
      <c r="G35" s="19"/>
      <c r="H35" s="111">
        <v>924749</v>
      </c>
      <c r="I35" s="118">
        <v>1195128</v>
      </c>
      <c r="J35" s="43">
        <f t="shared" si="2"/>
        <v>-1</v>
      </c>
      <c r="K35" s="44">
        <f t="shared" si="3"/>
        <v>-1</v>
      </c>
    </row>
    <row r="36" spans="1:11" x14ac:dyDescent="0.2">
      <c r="A36" s="8" t="s">
        <v>27</v>
      </c>
      <c r="B36" s="19"/>
      <c r="C36" s="111">
        <v>5356</v>
      </c>
      <c r="D36" s="118">
        <v>6785</v>
      </c>
      <c r="E36" s="124">
        <f t="shared" si="0"/>
        <v>-1</v>
      </c>
      <c r="F36" s="44">
        <f t="shared" si="1"/>
        <v>-1</v>
      </c>
      <c r="G36" s="19"/>
      <c r="H36" s="111">
        <v>35553</v>
      </c>
      <c r="I36" s="118">
        <v>49847</v>
      </c>
      <c r="J36" s="43">
        <f t="shared" si="2"/>
        <v>-1</v>
      </c>
      <c r="K36" s="44">
        <f t="shared" si="3"/>
        <v>-1</v>
      </c>
    </row>
    <row r="37" spans="1:11" x14ac:dyDescent="0.2">
      <c r="A37" s="8" t="s">
        <v>28</v>
      </c>
      <c r="B37" s="19"/>
      <c r="C37" s="111">
        <v>884</v>
      </c>
      <c r="D37" s="118">
        <v>848</v>
      </c>
      <c r="E37" s="124">
        <f t="shared" si="0"/>
        <v>-1</v>
      </c>
      <c r="F37" s="44">
        <f t="shared" si="1"/>
        <v>-1</v>
      </c>
      <c r="G37" s="19"/>
      <c r="H37" s="111">
        <v>6164</v>
      </c>
      <c r="I37" s="118">
        <v>11440</v>
      </c>
      <c r="J37" s="43">
        <f t="shared" si="2"/>
        <v>-1</v>
      </c>
      <c r="K37" s="44">
        <f t="shared" si="3"/>
        <v>-1</v>
      </c>
    </row>
    <row r="38" spans="1:11" x14ac:dyDescent="0.2">
      <c r="A38" s="8" t="s">
        <v>29</v>
      </c>
      <c r="B38" s="19"/>
      <c r="C38" s="111">
        <v>2119</v>
      </c>
      <c r="D38" s="118">
        <v>2697</v>
      </c>
      <c r="E38" s="124">
        <f t="shared" si="0"/>
        <v>-1</v>
      </c>
      <c r="F38" s="44">
        <f t="shared" si="1"/>
        <v>-1</v>
      </c>
      <c r="G38" s="19"/>
      <c r="H38" s="111">
        <v>12601</v>
      </c>
      <c r="I38" s="118">
        <v>15517</v>
      </c>
      <c r="J38" s="43">
        <f t="shared" si="2"/>
        <v>-1</v>
      </c>
      <c r="K38" s="44">
        <f t="shared" si="3"/>
        <v>-1</v>
      </c>
    </row>
    <row r="39" spans="1:11" x14ac:dyDescent="0.2">
      <c r="A39" s="8" t="s">
        <v>30</v>
      </c>
      <c r="B39" s="19"/>
      <c r="C39" s="111">
        <v>999</v>
      </c>
      <c r="D39" s="118">
        <v>1567</v>
      </c>
      <c r="E39" s="124">
        <f t="shared" si="0"/>
        <v>-1</v>
      </c>
      <c r="F39" s="44">
        <f t="shared" si="1"/>
        <v>-1</v>
      </c>
      <c r="G39" s="19"/>
      <c r="H39" s="111">
        <v>6718</v>
      </c>
      <c r="I39" s="118">
        <v>8130.0000000000009</v>
      </c>
      <c r="J39" s="43">
        <f t="shared" si="2"/>
        <v>-1</v>
      </c>
      <c r="K39" s="44">
        <f t="shared" si="3"/>
        <v>-1</v>
      </c>
    </row>
    <row r="40" spans="1:11" x14ac:dyDescent="0.2">
      <c r="A40" s="8" t="s">
        <v>31</v>
      </c>
      <c r="B40" s="19"/>
      <c r="C40" s="111">
        <v>1289</v>
      </c>
      <c r="D40" s="118">
        <v>1649</v>
      </c>
      <c r="E40" s="124">
        <f t="shared" si="0"/>
        <v>-1</v>
      </c>
      <c r="F40" s="44">
        <f t="shared" si="1"/>
        <v>-1</v>
      </c>
      <c r="G40" s="19"/>
      <c r="H40" s="111">
        <v>9842</v>
      </c>
      <c r="I40" s="118">
        <v>14503</v>
      </c>
      <c r="J40" s="43">
        <f t="shared" si="2"/>
        <v>-1</v>
      </c>
      <c r="K40" s="44">
        <f t="shared" si="3"/>
        <v>-1</v>
      </c>
    </row>
    <row r="41" spans="1:11" x14ac:dyDescent="0.2">
      <c r="A41" s="8" t="s">
        <v>32</v>
      </c>
      <c r="B41" s="19"/>
      <c r="C41" s="111">
        <v>16031</v>
      </c>
      <c r="D41" s="118">
        <v>18352</v>
      </c>
      <c r="E41" s="124">
        <f t="shared" si="0"/>
        <v>-1</v>
      </c>
      <c r="F41" s="44">
        <f t="shared" si="1"/>
        <v>-1</v>
      </c>
      <c r="G41" s="19"/>
      <c r="H41" s="111">
        <v>94769</v>
      </c>
      <c r="I41" s="118">
        <v>100606</v>
      </c>
      <c r="J41" s="43">
        <f t="shared" si="2"/>
        <v>-1</v>
      </c>
      <c r="K41" s="44">
        <f t="shared" si="3"/>
        <v>-1</v>
      </c>
    </row>
    <row r="42" spans="1:11" x14ac:dyDescent="0.2">
      <c r="A42" s="8" t="s">
        <v>33</v>
      </c>
      <c r="B42" s="19"/>
      <c r="C42" s="111">
        <v>902</v>
      </c>
      <c r="D42" s="118">
        <v>1045</v>
      </c>
      <c r="E42" s="124">
        <f t="shared" si="0"/>
        <v>-1</v>
      </c>
      <c r="F42" s="44">
        <f t="shared" si="1"/>
        <v>-1</v>
      </c>
      <c r="G42" s="19"/>
      <c r="H42" s="111">
        <v>4284</v>
      </c>
      <c r="I42" s="118">
        <v>4743</v>
      </c>
      <c r="J42" s="43">
        <f t="shared" si="2"/>
        <v>-1</v>
      </c>
      <c r="K42" s="44">
        <f t="shared" si="3"/>
        <v>-1</v>
      </c>
    </row>
    <row r="43" spans="1:11" x14ac:dyDescent="0.2">
      <c r="A43" s="8" t="s">
        <v>34</v>
      </c>
      <c r="B43" s="19"/>
      <c r="C43" s="111">
        <v>3382</v>
      </c>
      <c r="D43" s="118">
        <v>3873</v>
      </c>
      <c r="E43" s="124">
        <f t="shared" si="0"/>
        <v>-1</v>
      </c>
      <c r="F43" s="44">
        <f t="shared" si="1"/>
        <v>-1</v>
      </c>
      <c r="G43" s="19"/>
      <c r="H43" s="111">
        <v>24691</v>
      </c>
      <c r="I43" s="118">
        <v>32598</v>
      </c>
      <c r="J43" s="43">
        <f t="shared" si="2"/>
        <v>-1</v>
      </c>
      <c r="K43" s="44">
        <f t="shared" si="3"/>
        <v>-1</v>
      </c>
    </row>
    <row r="44" spans="1:11" x14ac:dyDescent="0.2">
      <c r="A44" s="8" t="s">
        <v>35</v>
      </c>
      <c r="B44" s="19"/>
      <c r="C44" s="111">
        <v>2641</v>
      </c>
      <c r="D44" s="118">
        <v>2646</v>
      </c>
      <c r="E44" s="124">
        <f t="shared" si="0"/>
        <v>-1</v>
      </c>
      <c r="F44" s="44">
        <f t="shared" si="1"/>
        <v>-1</v>
      </c>
      <c r="G44" s="19"/>
      <c r="H44" s="111">
        <v>16545</v>
      </c>
      <c r="I44" s="118">
        <v>18862</v>
      </c>
      <c r="J44" s="43">
        <f t="shared" si="2"/>
        <v>-1</v>
      </c>
      <c r="K44" s="44">
        <f t="shared" si="3"/>
        <v>-1</v>
      </c>
    </row>
    <row r="45" spans="1:11" x14ac:dyDescent="0.2">
      <c r="A45" s="7" t="s">
        <v>36</v>
      </c>
      <c r="B45" s="19"/>
      <c r="C45" s="111">
        <v>18296</v>
      </c>
      <c r="D45" s="118">
        <v>21510</v>
      </c>
      <c r="E45" s="124">
        <f t="shared" si="0"/>
        <v>-1</v>
      </c>
      <c r="F45" s="44">
        <f t="shared" si="1"/>
        <v>-1</v>
      </c>
      <c r="G45" s="19"/>
      <c r="H45" s="111">
        <v>133081</v>
      </c>
      <c r="I45" s="118">
        <v>150957</v>
      </c>
      <c r="J45" s="43">
        <f t="shared" si="2"/>
        <v>-1</v>
      </c>
      <c r="K45" s="44">
        <f t="shared" si="3"/>
        <v>-1</v>
      </c>
    </row>
    <row r="46" spans="1:11" x14ac:dyDescent="0.2">
      <c r="A46" s="7" t="s">
        <v>37</v>
      </c>
      <c r="B46" s="19"/>
      <c r="C46" s="111">
        <v>6679</v>
      </c>
      <c r="D46" s="118">
        <v>12234</v>
      </c>
      <c r="E46" s="124">
        <f t="shared" si="0"/>
        <v>-1</v>
      </c>
      <c r="F46" s="44">
        <f t="shared" si="1"/>
        <v>-1</v>
      </c>
      <c r="G46" s="19"/>
      <c r="H46" s="111">
        <v>41714</v>
      </c>
      <c r="I46" s="118">
        <v>75964</v>
      </c>
      <c r="J46" s="43">
        <f t="shared" si="2"/>
        <v>-1</v>
      </c>
      <c r="K46" s="44">
        <f t="shared" si="3"/>
        <v>-1</v>
      </c>
    </row>
    <row r="47" spans="1:11" x14ac:dyDescent="0.2">
      <c r="A47" s="8" t="s">
        <v>38</v>
      </c>
      <c r="B47" s="19"/>
      <c r="C47" s="111">
        <v>3036</v>
      </c>
      <c r="D47" s="118">
        <v>3324</v>
      </c>
      <c r="E47" s="124">
        <f t="shared" si="0"/>
        <v>-1</v>
      </c>
      <c r="F47" s="44">
        <f t="shared" si="1"/>
        <v>-1</v>
      </c>
      <c r="G47" s="19"/>
      <c r="H47" s="111">
        <v>19738</v>
      </c>
      <c r="I47" s="118">
        <v>23415</v>
      </c>
      <c r="J47" s="43">
        <f t="shared" si="2"/>
        <v>-1</v>
      </c>
      <c r="K47" s="44">
        <f t="shared" si="3"/>
        <v>-1</v>
      </c>
    </row>
    <row r="48" spans="1:11" x14ac:dyDescent="0.2">
      <c r="A48" s="8" t="s">
        <v>39</v>
      </c>
      <c r="B48" s="19"/>
      <c r="C48" s="111">
        <v>18013</v>
      </c>
      <c r="D48" s="118">
        <v>21434</v>
      </c>
      <c r="E48" s="124">
        <f t="shared" si="0"/>
        <v>-1</v>
      </c>
      <c r="F48" s="44">
        <f t="shared" si="1"/>
        <v>-1</v>
      </c>
      <c r="G48" s="19"/>
      <c r="H48" s="111">
        <v>90337</v>
      </c>
      <c r="I48" s="118">
        <v>131038.99999999999</v>
      </c>
      <c r="J48" s="43">
        <f t="shared" si="2"/>
        <v>-1</v>
      </c>
      <c r="K48" s="44">
        <f t="shared" si="3"/>
        <v>-1</v>
      </c>
    </row>
    <row r="49" spans="1:11" x14ac:dyDescent="0.2">
      <c r="A49" s="8" t="s">
        <v>40</v>
      </c>
      <c r="B49" s="19"/>
      <c r="C49" s="111">
        <v>2027</v>
      </c>
      <c r="D49" s="118">
        <v>2545</v>
      </c>
      <c r="E49" s="124">
        <f t="shared" si="0"/>
        <v>-1</v>
      </c>
      <c r="F49" s="44">
        <f t="shared" si="1"/>
        <v>-1</v>
      </c>
      <c r="G49" s="19"/>
      <c r="H49" s="111">
        <v>12688</v>
      </c>
      <c r="I49" s="118">
        <v>20801</v>
      </c>
      <c r="J49" s="43">
        <f t="shared" si="2"/>
        <v>-1</v>
      </c>
      <c r="K49" s="44">
        <f t="shared" si="3"/>
        <v>-1</v>
      </c>
    </row>
    <row r="50" spans="1:11" x14ac:dyDescent="0.2">
      <c r="A50" s="7" t="s">
        <v>41</v>
      </c>
      <c r="B50" s="19"/>
      <c r="C50" s="111">
        <v>4194</v>
      </c>
      <c r="D50" s="118">
        <v>5708</v>
      </c>
      <c r="E50" s="124">
        <f t="shared" si="0"/>
        <v>-1</v>
      </c>
      <c r="F50" s="44">
        <f t="shared" si="1"/>
        <v>-1</v>
      </c>
      <c r="G50" s="19"/>
      <c r="H50" s="111">
        <v>20117</v>
      </c>
      <c r="I50" s="118">
        <v>28137</v>
      </c>
      <c r="J50" s="43">
        <f t="shared" si="2"/>
        <v>-1</v>
      </c>
      <c r="K50" s="44">
        <f t="shared" si="3"/>
        <v>-1</v>
      </c>
    </row>
    <row r="51" spans="1:11" x14ac:dyDescent="0.2">
      <c r="A51" s="8" t="s">
        <v>42</v>
      </c>
      <c r="B51" s="19"/>
      <c r="C51" s="111">
        <v>697</v>
      </c>
      <c r="D51" s="118">
        <v>1022</v>
      </c>
      <c r="E51" s="124">
        <f t="shared" si="0"/>
        <v>-1</v>
      </c>
      <c r="F51" s="44">
        <f t="shared" si="1"/>
        <v>-1</v>
      </c>
      <c r="G51" s="19"/>
      <c r="H51" s="111">
        <v>4005</v>
      </c>
      <c r="I51" s="118">
        <v>4825</v>
      </c>
      <c r="J51" s="43">
        <f t="shared" si="2"/>
        <v>-1</v>
      </c>
      <c r="K51" s="44">
        <f t="shared" si="3"/>
        <v>-1</v>
      </c>
    </row>
    <row r="52" spans="1:11" x14ac:dyDescent="0.2">
      <c r="A52" s="8"/>
      <c r="B52" s="19"/>
      <c r="C52" s="111"/>
      <c r="D52" s="118"/>
      <c r="E52" s="124"/>
      <c r="F52" s="44"/>
      <c r="G52" s="19"/>
      <c r="H52" s="111"/>
      <c r="I52" s="118"/>
      <c r="J52" s="43"/>
      <c r="K52" s="44"/>
    </row>
    <row r="53" spans="1:11" x14ac:dyDescent="0.2">
      <c r="A53" s="8" t="s">
        <v>43</v>
      </c>
      <c r="B53" s="19">
        <f>SUM(B54:B60)</f>
        <v>0</v>
      </c>
      <c r="C53" s="111">
        <f>SUM(C54:C60)</f>
        <v>59964</v>
      </c>
      <c r="D53" s="118">
        <v>76378</v>
      </c>
      <c r="E53" s="124">
        <f t="shared" si="0"/>
        <v>-1</v>
      </c>
      <c r="F53" s="44">
        <f t="shared" si="1"/>
        <v>-1</v>
      </c>
      <c r="G53" s="19"/>
      <c r="H53" s="111">
        <v>308393</v>
      </c>
      <c r="I53" s="118">
        <v>401461</v>
      </c>
      <c r="J53" s="43">
        <f t="shared" si="2"/>
        <v>-1</v>
      </c>
      <c r="K53" s="44">
        <f t="shared" si="3"/>
        <v>-1</v>
      </c>
    </row>
    <row r="54" spans="1:11" x14ac:dyDescent="0.2">
      <c r="A54" s="8" t="s">
        <v>44</v>
      </c>
      <c r="B54" s="19"/>
      <c r="C54" s="111">
        <v>41392</v>
      </c>
      <c r="D54" s="118">
        <v>57894</v>
      </c>
      <c r="E54" s="124">
        <f t="shared" si="0"/>
        <v>-1</v>
      </c>
      <c r="F54" s="44">
        <f t="shared" si="1"/>
        <v>-1</v>
      </c>
      <c r="G54" s="19"/>
      <c r="H54" s="111">
        <v>221657</v>
      </c>
      <c r="I54" s="118">
        <v>313614</v>
      </c>
      <c r="J54" s="43">
        <f t="shared" si="2"/>
        <v>-1</v>
      </c>
      <c r="K54" s="44">
        <f t="shared" si="3"/>
        <v>-1</v>
      </c>
    </row>
    <row r="55" spans="1:11" x14ac:dyDescent="0.2">
      <c r="A55" s="8" t="s">
        <v>45</v>
      </c>
      <c r="B55" s="19"/>
      <c r="C55" s="111">
        <v>11905</v>
      </c>
      <c r="D55" s="118">
        <v>11535</v>
      </c>
      <c r="E55" s="124">
        <f t="shared" si="0"/>
        <v>-1</v>
      </c>
      <c r="F55" s="44">
        <f t="shared" si="1"/>
        <v>-1</v>
      </c>
      <c r="G55" s="19"/>
      <c r="H55" s="111">
        <v>61267</v>
      </c>
      <c r="I55" s="118">
        <v>65266.000000000007</v>
      </c>
      <c r="J55" s="43">
        <f t="shared" si="2"/>
        <v>-1</v>
      </c>
      <c r="K55" s="44">
        <f t="shared" si="3"/>
        <v>-1</v>
      </c>
    </row>
    <row r="56" spans="1:11" x14ac:dyDescent="0.2">
      <c r="A56" s="8" t="s">
        <v>46</v>
      </c>
      <c r="B56" s="19"/>
      <c r="C56" s="111">
        <v>2231</v>
      </c>
      <c r="D56" s="118">
        <v>2521</v>
      </c>
      <c r="E56" s="124">
        <f t="shared" si="0"/>
        <v>-1</v>
      </c>
      <c r="F56" s="44">
        <f t="shared" si="1"/>
        <v>-1</v>
      </c>
      <c r="G56" s="19"/>
      <c r="H56" s="111">
        <v>11138</v>
      </c>
      <c r="I56" s="118">
        <v>10659</v>
      </c>
      <c r="J56" s="43">
        <f t="shared" si="2"/>
        <v>-1</v>
      </c>
      <c r="K56" s="44">
        <f t="shared" si="3"/>
        <v>-1</v>
      </c>
    </row>
    <row r="57" spans="1:11" x14ac:dyDescent="0.2">
      <c r="A57" s="8" t="s">
        <v>47</v>
      </c>
      <c r="B57" s="19"/>
      <c r="C57" s="111">
        <v>788</v>
      </c>
      <c r="D57" s="118">
        <v>349</v>
      </c>
      <c r="E57" s="124">
        <f t="shared" si="0"/>
        <v>-1</v>
      </c>
      <c r="F57" s="44">
        <f t="shared" si="1"/>
        <v>-1</v>
      </c>
      <c r="G57" s="19"/>
      <c r="H57" s="111">
        <v>3765</v>
      </c>
      <c r="I57" s="118">
        <v>1639</v>
      </c>
      <c r="J57" s="43">
        <f t="shared" si="2"/>
        <v>-1</v>
      </c>
      <c r="K57" s="44">
        <f t="shared" si="3"/>
        <v>-1</v>
      </c>
    </row>
    <row r="58" spans="1:11" x14ac:dyDescent="0.2">
      <c r="A58" s="8" t="s">
        <v>48</v>
      </c>
      <c r="B58" s="19"/>
      <c r="C58" s="111">
        <v>336</v>
      </c>
      <c r="D58" s="118">
        <v>535</v>
      </c>
      <c r="E58" s="124">
        <f t="shared" si="0"/>
        <v>-1</v>
      </c>
      <c r="F58" s="44">
        <f t="shared" si="1"/>
        <v>-1</v>
      </c>
      <c r="G58" s="19"/>
      <c r="H58" s="111">
        <v>1672</v>
      </c>
      <c r="I58" s="118">
        <v>1863</v>
      </c>
      <c r="J58" s="43">
        <f t="shared" si="2"/>
        <v>-1</v>
      </c>
      <c r="K58" s="44">
        <f t="shared" si="3"/>
        <v>-1</v>
      </c>
    </row>
    <row r="59" spans="1:11" x14ac:dyDescent="0.2">
      <c r="A59" s="8" t="s">
        <v>87</v>
      </c>
      <c r="B59" s="19"/>
      <c r="C59" s="111">
        <v>3086</v>
      </c>
      <c r="D59" s="118">
        <v>3233</v>
      </c>
      <c r="E59" s="124">
        <f t="shared" si="0"/>
        <v>-1</v>
      </c>
      <c r="F59" s="44">
        <f t="shared" si="1"/>
        <v>-1</v>
      </c>
      <c r="G59" s="19"/>
      <c r="H59" s="111">
        <v>7917</v>
      </c>
      <c r="I59" s="118">
        <v>7275</v>
      </c>
      <c r="J59" s="43">
        <f t="shared" si="2"/>
        <v>-1</v>
      </c>
      <c r="K59" s="44">
        <f t="shared" si="3"/>
        <v>-1</v>
      </c>
    </row>
    <row r="60" spans="1:11" x14ac:dyDescent="0.2">
      <c r="A60" s="8" t="s">
        <v>49</v>
      </c>
      <c r="B60" s="19"/>
      <c r="C60" s="111">
        <v>226</v>
      </c>
      <c r="D60" s="118">
        <v>311</v>
      </c>
      <c r="E60" s="124">
        <f t="shared" si="0"/>
        <v>-1</v>
      </c>
      <c r="F60" s="44">
        <f t="shared" si="1"/>
        <v>-1</v>
      </c>
      <c r="G60" s="19"/>
      <c r="H60" s="111">
        <v>977</v>
      </c>
      <c r="I60" s="118">
        <v>1145</v>
      </c>
      <c r="J60" s="43">
        <f t="shared" si="2"/>
        <v>-1</v>
      </c>
      <c r="K60" s="44">
        <f t="shared" si="3"/>
        <v>-1</v>
      </c>
    </row>
    <row r="61" spans="1:11" x14ac:dyDescent="0.2">
      <c r="A61" s="3"/>
      <c r="B61" s="19"/>
      <c r="C61" s="111"/>
      <c r="D61" s="118"/>
      <c r="E61" s="124"/>
      <c r="F61" s="44"/>
      <c r="G61" s="19"/>
      <c r="H61" s="111"/>
      <c r="I61" s="118"/>
      <c r="J61" s="43"/>
      <c r="K61" s="44"/>
    </row>
    <row r="62" spans="1:11" x14ac:dyDescent="0.2">
      <c r="A62" s="8" t="s">
        <v>50</v>
      </c>
      <c r="B62" s="19"/>
      <c r="C62" s="111">
        <v>809</v>
      </c>
      <c r="D62" s="118">
        <v>909</v>
      </c>
      <c r="E62" s="124">
        <f t="shared" si="0"/>
        <v>-1</v>
      </c>
      <c r="F62" s="44">
        <f t="shared" si="1"/>
        <v>-1</v>
      </c>
      <c r="G62" s="19"/>
      <c r="H62" s="111">
        <v>5450</v>
      </c>
      <c r="I62" s="118">
        <v>5000</v>
      </c>
      <c r="J62" s="43">
        <f t="shared" si="2"/>
        <v>-1</v>
      </c>
      <c r="K62" s="44">
        <f t="shared" si="3"/>
        <v>-1</v>
      </c>
    </row>
    <row r="63" spans="1:11" x14ac:dyDescent="0.2">
      <c r="A63" s="8" t="s">
        <v>51</v>
      </c>
      <c r="B63" s="19"/>
      <c r="C63" s="111">
        <v>194</v>
      </c>
      <c r="D63" s="118">
        <v>145</v>
      </c>
      <c r="E63" s="124">
        <f t="shared" si="0"/>
        <v>-1</v>
      </c>
      <c r="F63" s="44">
        <f t="shared" si="1"/>
        <v>-1</v>
      </c>
      <c r="G63" s="19"/>
      <c r="H63" s="111">
        <v>1559</v>
      </c>
      <c r="I63" s="118">
        <v>2397</v>
      </c>
      <c r="J63" s="43">
        <f t="shared" si="2"/>
        <v>-1</v>
      </c>
      <c r="K63" s="44">
        <f t="shared" si="3"/>
        <v>-1</v>
      </c>
    </row>
    <row r="64" spans="1:11" x14ac:dyDescent="0.2">
      <c r="A64" s="8" t="s">
        <v>52</v>
      </c>
      <c r="B64" s="19"/>
      <c r="C64" s="111">
        <v>518</v>
      </c>
      <c r="D64" s="118">
        <v>871</v>
      </c>
      <c r="E64" s="124">
        <f t="shared" si="0"/>
        <v>-1</v>
      </c>
      <c r="F64" s="44">
        <f t="shared" si="1"/>
        <v>-1</v>
      </c>
      <c r="G64" s="19"/>
      <c r="H64" s="111">
        <v>5399</v>
      </c>
      <c r="I64" s="118">
        <v>7154</v>
      </c>
      <c r="J64" s="43">
        <f t="shared" si="2"/>
        <v>-1</v>
      </c>
      <c r="K64" s="44">
        <f t="shared" si="3"/>
        <v>-1</v>
      </c>
    </row>
    <row r="65" spans="1:11" x14ac:dyDescent="0.2">
      <c r="A65" s="8" t="s">
        <v>53</v>
      </c>
      <c r="B65" s="19"/>
      <c r="C65" s="111">
        <v>419</v>
      </c>
      <c r="D65" s="118">
        <v>487</v>
      </c>
      <c r="E65" s="124">
        <f t="shared" si="0"/>
        <v>-1</v>
      </c>
      <c r="F65" s="44">
        <f t="shared" si="1"/>
        <v>-1</v>
      </c>
      <c r="G65" s="19"/>
      <c r="H65" s="111">
        <v>2984</v>
      </c>
      <c r="I65" s="118">
        <v>3174</v>
      </c>
      <c r="J65" s="43">
        <f t="shared" si="2"/>
        <v>-1</v>
      </c>
      <c r="K65" s="44">
        <f t="shared" si="3"/>
        <v>-1</v>
      </c>
    </row>
    <row r="66" spans="1:11" x14ac:dyDescent="0.2">
      <c r="A66" s="3"/>
      <c r="B66" s="19"/>
      <c r="C66" s="111"/>
      <c r="D66" s="118"/>
      <c r="E66" s="124"/>
      <c r="F66" s="44"/>
      <c r="G66" s="19"/>
      <c r="H66" s="111"/>
      <c r="I66" s="118"/>
      <c r="J66" s="43"/>
      <c r="K66" s="44"/>
    </row>
    <row r="67" spans="1:11" x14ac:dyDescent="0.2">
      <c r="A67" s="8" t="s">
        <v>54</v>
      </c>
      <c r="B67" s="19"/>
      <c r="C67" s="111">
        <v>4473</v>
      </c>
      <c r="D67" s="118">
        <v>6426</v>
      </c>
      <c r="E67" s="124">
        <f t="shared" si="0"/>
        <v>-1</v>
      </c>
      <c r="F67" s="44">
        <f t="shared" si="1"/>
        <v>-1</v>
      </c>
      <c r="G67" s="19"/>
      <c r="H67" s="111">
        <v>40053</v>
      </c>
      <c r="I67" s="118">
        <v>49928</v>
      </c>
      <c r="J67" s="43">
        <f t="shared" si="2"/>
        <v>-1</v>
      </c>
      <c r="K67" s="44">
        <f t="shared" si="3"/>
        <v>-1</v>
      </c>
    </row>
    <row r="68" spans="1:11" x14ac:dyDescent="0.2">
      <c r="A68" s="8" t="s">
        <v>55</v>
      </c>
      <c r="B68" s="19"/>
      <c r="C68" s="111">
        <v>1426</v>
      </c>
      <c r="D68" s="118">
        <v>1918</v>
      </c>
      <c r="E68" s="124">
        <f t="shared" si="0"/>
        <v>-1</v>
      </c>
      <c r="F68" s="44">
        <f t="shared" si="1"/>
        <v>-1</v>
      </c>
      <c r="G68" s="19"/>
      <c r="H68" s="111">
        <v>8603</v>
      </c>
      <c r="I68" s="118">
        <v>10356</v>
      </c>
      <c r="J68" s="43">
        <f t="shared" si="2"/>
        <v>-1</v>
      </c>
      <c r="K68" s="44">
        <f t="shared" si="3"/>
        <v>-1</v>
      </c>
    </row>
    <row r="69" spans="1:11" x14ac:dyDescent="0.2">
      <c r="A69" s="8" t="s">
        <v>56</v>
      </c>
      <c r="B69" s="19"/>
      <c r="C69" s="111">
        <v>331</v>
      </c>
      <c r="D69" s="118">
        <v>503</v>
      </c>
      <c r="E69" s="124">
        <f t="shared" si="0"/>
        <v>-1</v>
      </c>
      <c r="F69" s="44">
        <f t="shared" si="1"/>
        <v>-1</v>
      </c>
      <c r="G69" s="19"/>
      <c r="H69" s="111">
        <v>1748</v>
      </c>
      <c r="I69" s="118">
        <v>3289</v>
      </c>
      <c r="J69" s="43">
        <f t="shared" si="2"/>
        <v>-1</v>
      </c>
      <c r="K69" s="44">
        <f t="shared" si="3"/>
        <v>-1</v>
      </c>
    </row>
    <row r="70" spans="1:11" x14ac:dyDescent="0.2">
      <c r="A70" s="8" t="s">
        <v>88</v>
      </c>
      <c r="B70" s="19"/>
      <c r="C70" s="111">
        <v>471</v>
      </c>
      <c r="D70" s="118">
        <v>632</v>
      </c>
      <c r="E70" s="124">
        <f t="shared" ref="E70:E96" si="4">B70/C70-1</f>
        <v>-1</v>
      </c>
      <c r="F70" s="44">
        <f t="shared" ref="F70:F96" si="5">B70/D70-1</f>
        <v>-1</v>
      </c>
      <c r="G70" s="19"/>
      <c r="H70" s="111">
        <v>2881</v>
      </c>
      <c r="I70" s="118">
        <v>3177</v>
      </c>
      <c r="J70" s="43">
        <f t="shared" ref="J70:J96" si="6">G70/H70-1</f>
        <v>-1</v>
      </c>
      <c r="K70" s="44">
        <f t="shared" ref="K70:K96" si="7">G70/I70-1</f>
        <v>-1</v>
      </c>
    </row>
    <row r="71" spans="1:11" x14ac:dyDescent="0.2">
      <c r="A71" s="8" t="s">
        <v>89</v>
      </c>
      <c r="B71" s="19"/>
      <c r="C71" s="111">
        <v>124</v>
      </c>
      <c r="D71" s="118">
        <v>132</v>
      </c>
      <c r="E71" s="124">
        <f t="shared" si="4"/>
        <v>-1</v>
      </c>
      <c r="F71" s="44">
        <f t="shared" si="5"/>
        <v>-1</v>
      </c>
      <c r="G71" s="19"/>
      <c r="H71" s="111">
        <v>1248</v>
      </c>
      <c r="I71" s="118">
        <v>1862</v>
      </c>
      <c r="J71" s="43">
        <f t="shared" si="6"/>
        <v>-1</v>
      </c>
      <c r="K71" s="44">
        <f t="shared" si="7"/>
        <v>-1</v>
      </c>
    </row>
    <row r="72" spans="1:11" x14ac:dyDescent="0.2">
      <c r="A72" s="8" t="s">
        <v>59</v>
      </c>
      <c r="B72" s="19"/>
      <c r="C72" s="111">
        <v>2304</v>
      </c>
      <c r="D72" s="118">
        <v>3563</v>
      </c>
      <c r="E72" s="124">
        <f t="shared" si="4"/>
        <v>-1</v>
      </c>
      <c r="F72" s="44">
        <f t="shared" si="5"/>
        <v>-1</v>
      </c>
      <c r="G72" s="19"/>
      <c r="H72" s="111">
        <v>21471</v>
      </c>
      <c r="I72" s="118">
        <v>27611</v>
      </c>
      <c r="J72" s="43">
        <f t="shared" si="6"/>
        <v>-1</v>
      </c>
      <c r="K72" s="44">
        <f t="shared" si="7"/>
        <v>-1</v>
      </c>
    </row>
    <row r="73" spans="1:11" x14ac:dyDescent="0.2">
      <c r="A73" s="8" t="s">
        <v>60</v>
      </c>
      <c r="B73" s="19"/>
      <c r="C73" s="111">
        <v>700</v>
      </c>
      <c r="D73" s="118">
        <v>930</v>
      </c>
      <c r="E73" s="124">
        <f t="shared" si="4"/>
        <v>-1</v>
      </c>
      <c r="F73" s="44">
        <f t="shared" si="5"/>
        <v>-1</v>
      </c>
      <c r="G73" s="19"/>
      <c r="H73" s="111">
        <v>4868</v>
      </c>
      <c r="I73" s="118">
        <v>5258</v>
      </c>
      <c r="J73" s="43">
        <f t="shared" si="6"/>
        <v>-1</v>
      </c>
      <c r="K73" s="44">
        <f t="shared" si="7"/>
        <v>-1</v>
      </c>
    </row>
    <row r="74" spans="1:11" x14ac:dyDescent="0.2">
      <c r="A74" s="8" t="s">
        <v>61</v>
      </c>
      <c r="B74" s="19"/>
      <c r="C74" s="111">
        <v>1058</v>
      </c>
      <c r="D74" s="118">
        <v>1827</v>
      </c>
      <c r="E74" s="124">
        <f t="shared" si="4"/>
        <v>-1</v>
      </c>
      <c r="F74" s="44">
        <f t="shared" si="5"/>
        <v>-1</v>
      </c>
      <c r="G74" s="19"/>
      <c r="H74" s="111">
        <v>7083</v>
      </c>
      <c r="I74" s="118">
        <v>11480</v>
      </c>
      <c r="J74" s="43">
        <f t="shared" si="6"/>
        <v>-1</v>
      </c>
      <c r="K74" s="44">
        <f t="shared" si="7"/>
        <v>-1</v>
      </c>
    </row>
    <row r="75" spans="1:11" x14ac:dyDescent="0.2">
      <c r="A75" s="8" t="s">
        <v>62</v>
      </c>
      <c r="B75" s="19"/>
      <c r="C75" s="111">
        <v>525</v>
      </c>
      <c r="D75" s="118">
        <v>798</v>
      </c>
      <c r="E75" s="124">
        <f t="shared" si="4"/>
        <v>-1</v>
      </c>
      <c r="F75" s="44">
        <f t="shared" si="5"/>
        <v>-1</v>
      </c>
      <c r="G75" s="19"/>
      <c r="H75" s="111">
        <v>4952</v>
      </c>
      <c r="I75" s="118">
        <v>7427</v>
      </c>
      <c r="J75" s="43">
        <f t="shared" si="6"/>
        <v>-1</v>
      </c>
      <c r="K75" s="44">
        <f t="shared" si="7"/>
        <v>-1</v>
      </c>
    </row>
    <row r="76" spans="1:11" x14ac:dyDescent="0.2">
      <c r="A76" s="8" t="s">
        <v>63</v>
      </c>
      <c r="B76" s="19"/>
      <c r="C76" s="111">
        <v>1725</v>
      </c>
      <c r="D76" s="118">
        <v>2234</v>
      </c>
      <c r="E76" s="124">
        <f t="shared" si="4"/>
        <v>-1</v>
      </c>
      <c r="F76" s="44">
        <f t="shared" si="5"/>
        <v>-1</v>
      </c>
      <c r="G76" s="19"/>
      <c r="H76" s="111">
        <v>8411</v>
      </c>
      <c r="I76" s="118">
        <v>10536</v>
      </c>
      <c r="J76" s="43">
        <f t="shared" si="6"/>
        <v>-1</v>
      </c>
      <c r="K76" s="44">
        <f t="shared" si="7"/>
        <v>-1</v>
      </c>
    </row>
    <row r="77" spans="1:11" x14ac:dyDescent="0.2">
      <c r="A77" s="8" t="s">
        <v>64</v>
      </c>
      <c r="B77" s="19"/>
      <c r="C77" s="111">
        <f>275+137</f>
        <v>412</v>
      </c>
      <c r="D77" s="118">
        <v>472</v>
      </c>
      <c r="E77" s="124">
        <f t="shared" si="4"/>
        <v>-1</v>
      </c>
      <c r="F77" s="44">
        <f t="shared" si="5"/>
        <v>-1</v>
      </c>
      <c r="G77" s="19"/>
      <c r="H77" s="111">
        <v>2153</v>
      </c>
      <c r="I77" s="118">
        <v>3224</v>
      </c>
      <c r="J77" s="43">
        <f t="shared" si="6"/>
        <v>-1</v>
      </c>
      <c r="K77" s="44">
        <f t="shared" si="7"/>
        <v>-1</v>
      </c>
    </row>
    <row r="78" spans="1:11" x14ac:dyDescent="0.2">
      <c r="A78" s="8"/>
      <c r="B78" s="19"/>
      <c r="C78" s="111"/>
      <c r="D78" s="118"/>
      <c r="E78" s="124"/>
      <c r="F78" s="44"/>
      <c r="G78" s="19"/>
      <c r="H78" s="111"/>
      <c r="I78" s="118"/>
      <c r="J78" s="43"/>
      <c r="K78" s="44"/>
    </row>
    <row r="79" spans="1:11" x14ac:dyDescent="0.2">
      <c r="A79" s="8" t="s">
        <v>65</v>
      </c>
      <c r="B79" s="19">
        <f>SUM(B80:B83)</f>
        <v>0</v>
      </c>
      <c r="C79" s="111">
        <f>SUM(C80:C83)</f>
        <v>89240</v>
      </c>
      <c r="D79" s="118">
        <v>99160</v>
      </c>
      <c r="E79" s="124">
        <f t="shared" si="4"/>
        <v>-1</v>
      </c>
      <c r="F79" s="44">
        <f t="shared" si="5"/>
        <v>-1</v>
      </c>
      <c r="G79" s="19"/>
      <c r="H79" s="111">
        <v>424516</v>
      </c>
      <c r="I79" s="118">
        <v>472649</v>
      </c>
      <c r="J79" s="43">
        <f t="shared" si="6"/>
        <v>-1</v>
      </c>
      <c r="K79" s="44">
        <f t="shared" si="7"/>
        <v>-1</v>
      </c>
    </row>
    <row r="80" spans="1:11" x14ac:dyDescent="0.2">
      <c r="A80" s="8" t="s">
        <v>66</v>
      </c>
      <c r="B80" s="19"/>
      <c r="C80" s="111">
        <v>71843</v>
      </c>
      <c r="D80" s="118">
        <v>80410</v>
      </c>
      <c r="E80" s="124">
        <f t="shared" si="4"/>
        <v>-1</v>
      </c>
      <c r="F80" s="44">
        <f t="shared" si="5"/>
        <v>-1</v>
      </c>
      <c r="G80" s="19"/>
      <c r="H80" s="111">
        <v>327277</v>
      </c>
      <c r="I80" s="118">
        <v>361692</v>
      </c>
      <c r="J80" s="43">
        <f t="shared" si="6"/>
        <v>-1</v>
      </c>
      <c r="K80" s="44">
        <f t="shared" si="7"/>
        <v>-1</v>
      </c>
    </row>
    <row r="81" spans="1:11" x14ac:dyDescent="0.2">
      <c r="A81" s="8" t="s">
        <v>67</v>
      </c>
      <c r="B81" s="19"/>
      <c r="C81" s="111">
        <v>6169</v>
      </c>
      <c r="D81" s="118">
        <v>6263</v>
      </c>
      <c r="E81" s="124">
        <f t="shared" si="4"/>
        <v>-1</v>
      </c>
      <c r="F81" s="44">
        <f t="shared" si="5"/>
        <v>-1</v>
      </c>
      <c r="G81" s="19"/>
      <c r="H81" s="111">
        <v>33104</v>
      </c>
      <c r="I81" s="118">
        <v>36959</v>
      </c>
      <c r="J81" s="43">
        <f t="shared" si="6"/>
        <v>-1</v>
      </c>
      <c r="K81" s="44">
        <f t="shared" si="7"/>
        <v>-1</v>
      </c>
    </row>
    <row r="82" spans="1:11" x14ac:dyDescent="0.2">
      <c r="A82" s="8" t="s">
        <v>68</v>
      </c>
      <c r="B82" s="19"/>
      <c r="C82" s="111">
        <v>2001</v>
      </c>
      <c r="D82" s="118">
        <v>2190</v>
      </c>
      <c r="E82" s="124">
        <f t="shared" si="4"/>
        <v>-1</v>
      </c>
      <c r="F82" s="44">
        <f t="shared" si="5"/>
        <v>-1</v>
      </c>
      <c r="G82" s="19"/>
      <c r="H82" s="111">
        <v>10004</v>
      </c>
      <c r="I82" s="118">
        <v>10504</v>
      </c>
      <c r="J82" s="43">
        <f t="shared" si="6"/>
        <v>-1</v>
      </c>
      <c r="K82" s="44">
        <f t="shared" si="7"/>
        <v>-1</v>
      </c>
    </row>
    <row r="83" spans="1:11" x14ac:dyDescent="0.2">
      <c r="A83" s="8" t="s">
        <v>69</v>
      </c>
      <c r="B83" s="19"/>
      <c r="C83" s="111">
        <v>9227</v>
      </c>
      <c r="D83" s="118">
        <v>10297</v>
      </c>
      <c r="E83" s="124">
        <f t="shared" si="4"/>
        <v>-1</v>
      </c>
      <c r="F83" s="44">
        <f t="shared" si="5"/>
        <v>-1</v>
      </c>
      <c r="G83" s="19"/>
      <c r="H83" s="111">
        <v>54131</v>
      </c>
      <c r="I83" s="118">
        <v>63494</v>
      </c>
      <c r="J83" s="43">
        <f t="shared" si="6"/>
        <v>-1</v>
      </c>
      <c r="K83" s="44">
        <f t="shared" si="7"/>
        <v>-1</v>
      </c>
    </row>
    <row r="84" spans="1:11" x14ac:dyDescent="0.2">
      <c r="A84" s="8" t="s">
        <v>70</v>
      </c>
      <c r="B84" s="19"/>
      <c r="C84" s="111">
        <v>353</v>
      </c>
      <c r="D84" s="118">
        <v>805</v>
      </c>
      <c r="E84" s="124">
        <f t="shared" si="4"/>
        <v>-1</v>
      </c>
      <c r="F84" s="44">
        <f t="shared" si="5"/>
        <v>-1</v>
      </c>
      <c r="G84" s="19"/>
      <c r="H84" s="111">
        <v>1570</v>
      </c>
      <c r="I84" s="118">
        <v>2041</v>
      </c>
      <c r="J84" s="43">
        <f t="shared" si="6"/>
        <v>-1</v>
      </c>
      <c r="K84" s="44">
        <f t="shared" si="7"/>
        <v>-1</v>
      </c>
    </row>
    <row r="85" spans="1:11" x14ac:dyDescent="0.2">
      <c r="A85" s="8" t="s">
        <v>71</v>
      </c>
      <c r="B85" s="19"/>
      <c r="C85" s="111">
        <v>1813</v>
      </c>
      <c r="D85" s="118">
        <v>1657</v>
      </c>
      <c r="E85" s="124">
        <f t="shared" si="4"/>
        <v>-1</v>
      </c>
      <c r="F85" s="44">
        <f t="shared" si="5"/>
        <v>-1</v>
      </c>
      <c r="G85" s="19"/>
      <c r="H85" s="111">
        <v>13237</v>
      </c>
      <c r="I85" s="118">
        <v>15305</v>
      </c>
      <c r="J85" s="43">
        <f t="shared" si="6"/>
        <v>-1</v>
      </c>
      <c r="K85" s="44">
        <f t="shared" si="7"/>
        <v>-1</v>
      </c>
    </row>
    <row r="86" spans="1:11" x14ac:dyDescent="0.2">
      <c r="A86" s="8" t="s">
        <v>72</v>
      </c>
      <c r="B86" s="19"/>
      <c r="C86" s="111">
        <v>3788</v>
      </c>
      <c r="D86" s="118">
        <v>3770</v>
      </c>
      <c r="E86" s="124">
        <f t="shared" si="4"/>
        <v>-1</v>
      </c>
      <c r="F86" s="44">
        <f t="shared" si="5"/>
        <v>-1</v>
      </c>
      <c r="G86" s="19"/>
      <c r="H86" s="111">
        <v>22812</v>
      </c>
      <c r="I86" s="118">
        <v>26606</v>
      </c>
      <c r="J86" s="43">
        <f t="shared" si="6"/>
        <v>-1</v>
      </c>
      <c r="K86" s="44">
        <f t="shared" si="7"/>
        <v>-1</v>
      </c>
    </row>
    <row r="87" spans="1:11" x14ac:dyDescent="0.2">
      <c r="A87" s="8" t="s">
        <v>73</v>
      </c>
      <c r="B87" s="19"/>
      <c r="C87" s="111">
        <v>420</v>
      </c>
      <c r="D87" s="118">
        <v>420</v>
      </c>
      <c r="E87" s="124">
        <f t="shared" si="4"/>
        <v>-1</v>
      </c>
      <c r="F87" s="44">
        <f t="shared" si="5"/>
        <v>-1</v>
      </c>
      <c r="G87" s="19"/>
      <c r="H87" s="111">
        <v>3077</v>
      </c>
      <c r="I87" s="118">
        <v>3649</v>
      </c>
      <c r="J87" s="43">
        <f t="shared" si="6"/>
        <v>-1</v>
      </c>
      <c r="K87" s="44">
        <f t="shared" si="7"/>
        <v>-1</v>
      </c>
    </row>
    <row r="88" spans="1:11" x14ac:dyDescent="0.2">
      <c r="A88" s="8" t="s">
        <v>74</v>
      </c>
      <c r="B88" s="19"/>
      <c r="C88" s="111">
        <v>945</v>
      </c>
      <c r="D88" s="118">
        <v>1134</v>
      </c>
      <c r="E88" s="124">
        <f t="shared" si="4"/>
        <v>-1</v>
      </c>
      <c r="F88" s="44">
        <f t="shared" si="5"/>
        <v>-1</v>
      </c>
      <c r="G88" s="19"/>
      <c r="H88" s="111">
        <v>4073</v>
      </c>
      <c r="I88" s="118">
        <v>4953</v>
      </c>
      <c r="J88" s="43">
        <f t="shared" si="6"/>
        <v>-1</v>
      </c>
      <c r="K88" s="44">
        <f t="shared" si="7"/>
        <v>-1</v>
      </c>
    </row>
    <row r="89" spans="1:11" x14ac:dyDescent="0.2">
      <c r="A89" s="8" t="s">
        <v>75</v>
      </c>
      <c r="B89" s="19"/>
      <c r="C89" s="111">
        <v>137</v>
      </c>
      <c r="D89" s="118">
        <v>166</v>
      </c>
      <c r="E89" s="124">
        <f t="shared" si="4"/>
        <v>-1</v>
      </c>
      <c r="F89" s="44">
        <f t="shared" si="5"/>
        <v>-1</v>
      </c>
      <c r="G89" s="19"/>
      <c r="H89" s="111">
        <v>604</v>
      </c>
      <c r="I89" s="118">
        <v>1245</v>
      </c>
      <c r="J89" s="43">
        <f t="shared" si="6"/>
        <v>-1</v>
      </c>
      <c r="K89" s="44">
        <f t="shared" si="7"/>
        <v>-1</v>
      </c>
    </row>
    <row r="90" spans="1:11" x14ac:dyDescent="0.2">
      <c r="A90" s="8"/>
      <c r="B90" s="19"/>
      <c r="C90" s="111"/>
      <c r="D90" s="118"/>
      <c r="E90" s="124"/>
      <c r="F90" s="44"/>
      <c r="G90" s="19"/>
      <c r="H90" s="111"/>
      <c r="I90" s="118"/>
      <c r="J90" s="43"/>
      <c r="K90" s="44"/>
    </row>
    <row r="91" spans="1:11" x14ac:dyDescent="0.2">
      <c r="A91" s="8" t="s">
        <v>76</v>
      </c>
      <c r="B91" s="19">
        <f>SUM(B92:B94)</f>
        <v>0</v>
      </c>
      <c r="C91" s="111">
        <f>SUM(C92:C94)</f>
        <v>3865</v>
      </c>
      <c r="D91" s="118">
        <v>4196</v>
      </c>
      <c r="E91" s="124">
        <f t="shared" si="4"/>
        <v>-1</v>
      </c>
      <c r="F91" s="44">
        <f t="shared" si="5"/>
        <v>-1</v>
      </c>
      <c r="G91" s="19"/>
      <c r="H91" s="111">
        <v>18109</v>
      </c>
      <c r="I91" s="118">
        <v>21317</v>
      </c>
      <c r="J91" s="43">
        <f t="shared" si="6"/>
        <v>-1</v>
      </c>
      <c r="K91" s="44">
        <f t="shared" si="7"/>
        <v>-1</v>
      </c>
    </row>
    <row r="92" spans="1:11" x14ac:dyDescent="0.2">
      <c r="A92" s="8" t="s">
        <v>77</v>
      </c>
      <c r="B92" s="19"/>
      <c r="C92" s="111">
        <v>3438</v>
      </c>
      <c r="D92" s="118">
        <v>3785</v>
      </c>
      <c r="E92" s="124">
        <f t="shared" si="4"/>
        <v>-1</v>
      </c>
      <c r="F92" s="44">
        <f t="shared" si="5"/>
        <v>-1</v>
      </c>
      <c r="G92" s="19"/>
      <c r="H92" s="111">
        <v>15805</v>
      </c>
      <c r="I92" s="118">
        <v>18542</v>
      </c>
      <c r="J92" s="43">
        <f t="shared" si="6"/>
        <v>-1</v>
      </c>
      <c r="K92" s="44">
        <f t="shared" si="7"/>
        <v>-1</v>
      </c>
    </row>
    <row r="93" spans="1:11" x14ac:dyDescent="0.2">
      <c r="A93" s="8" t="s">
        <v>78</v>
      </c>
      <c r="B93" s="19"/>
      <c r="C93" s="111">
        <v>295</v>
      </c>
      <c r="D93" s="118">
        <v>350</v>
      </c>
      <c r="E93" s="124">
        <f t="shared" si="4"/>
        <v>-1</v>
      </c>
      <c r="F93" s="44">
        <f t="shared" si="5"/>
        <v>-1</v>
      </c>
      <c r="G93" s="19"/>
      <c r="H93" s="111">
        <v>1815</v>
      </c>
      <c r="I93" s="118">
        <v>2190</v>
      </c>
      <c r="J93" s="43">
        <f t="shared" si="6"/>
        <v>-1</v>
      </c>
      <c r="K93" s="44">
        <f t="shared" si="7"/>
        <v>-1</v>
      </c>
    </row>
    <row r="94" spans="1:11" x14ac:dyDescent="0.2">
      <c r="A94" s="8" t="s">
        <v>19</v>
      </c>
      <c r="B94" s="19"/>
      <c r="C94" s="111">
        <v>132</v>
      </c>
      <c r="D94" s="118">
        <v>61</v>
      </c>
      <c r="E94" s="124">
        <f t="shared" si="4"/>
        <v>-1</v>
      </c>
      <c r="F94" s="44">
        <f t="shared" si="5"/>
        <v>-1</v>
      </c>
      <c r="G94" s="19"/>
      <c r="H94" s="111">
        <v>489</v>
      </c>
      <c r="I94" s="118">
        <v>585</v>
      </c>
      <c r="J94" s="43">
        <f t="shared" si="6"/>
        <v>-1</v>
      </c>
      <c r="K94" s="44">
        <f t="shared" si="7"/>
        <v>-1</v>
      </c>
    </row>
    <row r="95" spans="1:11" x14ac:dyDescent="0.2">
      <c r="A95" s="8"/>
      <c r="B95" s="19"/>
      <c r="C95" s="111"/>
      <c r="D95" s="118"/>
      <c r="E95" s="124"/>
      <c r="F95" s="44"/>
      <c r="G95" s="19"/>
      <c r="H95" s="111"/>
      <c r="I95" s="118"/>
      <c r="J95" s="43"/>
      <c r="K95" s="44"/>
    </row>
    <row r="96" spans="1:11" ht="13.5" thickBot="1" x14ac:dyDescent="0.25">
      <c r="A96" s="11" t="s">
        <v>79</v>
      </c>
      <c r="B96" s="20"/>
      <c r="C96" s="112">
        <v>912</v>
      </c>
      <c r="D96" s="119">
        <v>942</v>
      </c>
      <c r="E96" s="125">
        <f t="shared" si="4"/>
        <v>-1</v>
      </c>
      <c r="F96" s="46">
        <f t="shared" si="5"/>
        <v>-1</v>
      </c>
      <c r="G96" s="20"/>
      <c r="H96" s="112">
        <v>5524</v>
      </c>
      <c r="I96" s="119">
        <v>6058</v>
      </c>
      <c r="J96" s="45">
        <f t="shared" si="6"/>
        <v>-1</v>
      </c>
      <c r="K96" s="46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55" priority="5" operator="lessThan">
      <formula>0</formula>
    </cfRule>
    <cfRule type="cellIs" dxfId="54" priority="6" operator="greaterThan">
      <formula>0</formula>
    </cfRule>
    <cfRule type="cellIs" dxfId="53" priority="7" operator="greaterThan">
      <formula>0</formula>
    </cfRule>
    <cfRule type="cellIs" dxfId="52" priority="8" operator="lessThan">
      <formula>0</formula>
    </cfRule>
  </conditionalFormatting>
  <conditionalFormatting sqref="J5:K96">
    <cfRule type="cellIs" dxfId="51" priority="1" operator="lessThan">
      <formula>0</formula>
    </cfRule>
    <cfRule type="cellIs" dxfId="50" priority="2" operator="greaterThan">
      <formula>0</formula>
    </cfRule>
    <cfRule type="cellIs" dxfId="49" priority="3" operator="greaterThan">
      <formula>0</formula>
    </cfRule>
    <cfRule type="cellIs" dxfId="48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B5" sqref="B5:D96"/>
    </sheetView>
  </sheetViews>
  <sheetFormatPr defaultColWidth="9" defaultRowHeight="12.75" x14ac:dyDescent="0.2"/>
  <cols>
    <col min="1" max="1" width="26.375" style="47" customWidth="1"/>
    <col min="2" max="2" width="4.375" style="47" bestFit="1" customWidth="1"/>
    <col min="3" max="6" width="6.625" style="47" bestFit="1" customWidth="1"/>
    <col min="7" max="7" width="4.375" style="47" bestFit="1" customWidth="1"/>
    <col min="8" max="9" width="8" style="47" bestFit="1" customWidth="1"/>
    <col min="10" max="11" width="6.625" style="47" bestFit="1" customWidth="1"/>
    <col min="12" max="16384" width="9" style="47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48"/>
      <c r="C2" s="48"/>
      <c r="D2" s="48"/>
      <c r="G2" s="48"/>
      <c r="H2" s="48"/>
      <c r="I2" s="48"/>
    </row>
    <row r="3" spans="1:11" ht="13.5" thickBot="1" x14ac:dyDescent="0.25">
      <c r="A3" s="12"/>
      <c r="B3" s="182" t="s">
        <v>98</v>
      </c>
      <c r="C3" s="183"/>
      <c r="D3" s="184"/>
      <c r="E3" s="179" t="s">
        <v>0</v>
      </c>
      <c r="F3" s="181"/>
      <c r="G3" s="182" t="s">
        <v>99</v>
      </c>
      <c r="H3" s="183"/>
      <c r="I3" s="184"/>
      <c r="J3" s="179" t="s">
        <v>0</v>
      </c>
      <c r="K3" s="181"/>
    </row>
    <row r="4" spans="1:11" ht="13.5" thickBot="1" x14ac:dyDescent="0.25">
      <c r="A4" s="6"/>
      <c r="B4" s="137">
        <v>2016</v>
      </c>
      <c r="C4" s="145">
        <v>2015</v>
      </c>
      <c r="D4" s="146">
        <v>2014</v>
      </c>
      <c r="E4" s="27" t="s">
        <v>82</v>
      </c>
      <c r="F4" s="27" t="s">
        <v>83</v>
      </c>
      <c r="G4" s="27">
        <v>2016</v>
      </c>
      <c r="H4" s="61">
        <v>2015</v>
      </c>
      <c r="I4" s="62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47">
        <f>C6+C27+C35+C79+C91+C96</f>
        <v>278854</v>
      </c>
      <c r="D5" s="148">
        <v>217688</v>
      </c>
      <c r="E5" s="129">
        <f>B5/C5-1</f>
        <v>-1</v>
      </c>
      <c r="F5" s="24">
        <f>B5/D5-1</f>
        <v>-1</v>
      </c>
      <c r="G5" s="21"/>
      <c r="H5" s="57">
        <v>1811823</v>
      </c>
      <c r="I5" s="56">
        <v>2090824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21">
        <f>C8+C21</f>
        <v>17814</v>
      </c>
      <c r="D6" s="149">
        <v>13400</v>
      </c>
      <c r="E6" s="124">
        <f t="shared" ref="E6:E69" si="0">B6/C6-1</f>
        <v>-1</v>
      </c>
      <c r="F6" s="50">
        <f t="shared" ref="F6:F69" si="1">B6/D6-1</f>
        <v>-1</v>
      </c>
      <c r="G6" s="21"/>
      <c r="H6" s="58">
        <v>146757</v>
      </c>
      <c r="I6" s="55">
        <v>158995</v>
      </c>
      <c r="J6" s="49">
        <f t="shared" ref="J6:J69" si="2">G6/H6-1</f>
        <v>-1</v>
      </c>
      <c r="K6" s="50">
        <f t="shared" ref="K6:K69" si="3">G6/I6-1</f>
        <v>-1</v>
      </c>
    </row>
    <row r="7" spans="1:11" x14ac:dyDescent="0.2">
      <c r="A7" s="8"/>
      <c r="B7" s="19"/>
      <c r="C7" s="121"/>
      <c r="D7" s="149"/>
      <c r="E7" s="124"/>
      <c r="F7" s="50"/>
      <c r="G7" s="21"/>
      <c r="H7" s="58"/>
      <c r="I7" s="55"/>
      <c r="J7" s="49"/>
      <c r="K7" s="50"/>
    </row>
    <row r="8" spans="1:11" x14ac:dyDescent="0.2">
      <c r="A8" s="8" t="s">
        <v>3</v>
      </c>
      <c r="B8" s="19">
        <f>SUM(B9:B19)</f>
        <v>0</v>
      </c>
      <c r="C8" s="121">
        <f>SUM(C9:C19)</f>
        <v>10310</v>
      </c>
      <c r="D8" s="149">
        <v>9185</v>
      </c>
      <c r="E8" s="124">
        <f t="shared" si="0"/>
        <v>-1</v>
      </c>
      <c r="F8" s="50">
        <f t="shared" si="1"/>
        <v>-1</v>
      </c>
      <c r="G8" s="21"/>
      <c r="H8" s="58">
        <v>103601</v>
      </c>
      <c r="I8" s="55">
        <v>118314</v>
      </c>
      <c r="J8" s="49">
        <f t="shared" si="2"/>
        <v>-1</v>
      </c>
      <c r="K8" s="50">
        <f t="shared" si="3"/>
        <v>-1</v>
      </c>
    </row>
    <row r="9" spans="1:11" x14ac:dyDescent="0.2">
      <c r="A9" s="8" t="s">
        <v>4</v>
      </c>
      <c r="B9" s="19"/>
      <c r="C9" s="121">
        <v>1766</v>
      </c>
      <c r="D9" s="149">
        <v>1460</v>
      </c>
      <c r="E9" s="124">
        <f t="shared" si="0"/>
        <v>-1</v>
      </c>
      <c r="F9" s="50">
        <f t="shared" si="1"/>
        <v>-1</v>
      </c>
      <c r="G9" s="21"/>
      <c r="H9" s="58">
        <v>23859</v>
      </c>
      <c r="I9" s="55">
        <v>23515</v>
      </c>
      <c r="J9" s="49">
        <f t="shared" si="2"/>
        <v>-1</v>
      </c>
      <c r="K9" s="50">
        <f t="shared" si="3"/>
        <v>-1</v>
      </c>
    </row>
    <row r="10" spans="1:11" x14ac:dyDescent="0.2">
      <c r="A10" s="8" t="s">
        <v>5</v>
      </c>
      <c r="B10" s="19"/>
      <c r="C10" s="121">
        <v>53</v>
      </c>
      <c r="D10" s="149">
        <v>79</v>
      </c>
      <c r="E10" s="124">
        <f t="shared" si="0"/>
        <v>-1</v>
      </c>
      <c r="F10" s="50">
        <f t="shared" si="1"/>
        <v>-1</v>
      </c>
      <c r="G10" s="21"/>
      <c r="H10" s="58">
        <v>2321</v>
      </c>
      <c r="I10" s="55">
        <v>5617</v>
      </c>
      <c r="J10" s="49">
        <f t="shared" si="2"/>
        <v>-1</v>
      </c>
      <c r="K10" s="50">
        <f t="shared" si="3"/>
        <v>-1</v>
      </c>
    </row>
    <row r="11" spans="1:11" x14ac:dyDescent="0.2">
      <c r="A11" s="8" t="s">
        <v>6</v>
      </c>
      <c r="B11" s="19"/>
      <c r="C11" s="121">
        <v>1488</v>
      </c>
      <c r="D11" s="149">
        <v>1676</v>
      </c>
      <c r="E11" s="124">
        <f t="shared" si="0"/>
        <v>-1</v>
      </c>
      <c r="F11" s="50">
        <f t="shared" si="1"/>
        <v>-1</v>
      </c>
      <c r="G11" s="21"/>
      <c r="H11" s="58">
        <v>12960</v>
      </c>
      <c r="I11" s="55">
        <v>18454</v>
      </c>
      <c r="J11" s="49">
        <f t="shared" si="2"/>
        <v>-1</v>
      </c>
      <c r="K11" s="50">
        <f t="shared" si="3"/>
        <v>-1</v>
      </c>
    </row>
    <row r="12" spans="1:11" x14ac:dyDescent="0.2">
      <c r="A12" s="8" t="s">
        <v>86</v>
      </c>
      <c r="B12" s="19"/>
      <c r="C12" s="121">
        <v>401</v>
      </c>
      <c r="D12" s="149">
        <v>613</v>
      </c>
      <c r="E12" s="124">
        <f t="shared" si="0"/>
        <v>-1</v>
      </c>
      <c r="F12" s="50">
        <f t="shared" si="1"/>
        <v>-1</v>
      </c>
      <c r="G12" s="21"/>
      <c r="H12" s="58">
        <v>2507</v>
      </c>
      <c r="I12" s="55">
        <v>3959</v>
      </c>
      <c r="J12" s="49">
        <f t="shared" si="2"/>
        <v>-1</v>
      </c>
      <c r="K12" s="50">
        <f t="shared" si="3"/>
        <v>-1</v>
      </c>
    </row>
    <row r="13" spans="1:11" x14ac:dyDescent="0.2">
      <c r="A13" s="8" t="s">
        <v>8</v>
      </c>
      <c r="B13" s="19"/>
      <c r="C13" s="121">
        <v>3070</v>
      </c>
      <c r="D13" s="149">
        <v>2503</v>
      </c>
      <c r="E13" s="124">
        <f t="shared" si="0"/>
        <v>-1</v>
      </c>
      <c r="F13" s="50">
        <f t="shared" si="1"/>
        <v>-1</v>
      </c>
      <c r="G13" s="21"/>
      <c r="H13" s="58">
        <v>25624</v>
      </c>
      <c r="I13" s="55">
        <v>20511</v>
      </c>
      <c r="J13" s="49">
        <f t="shared" si="2"/>
        <v>-1</v>
      </c>
      <c r="K13" s="50">
        <f t="shared" si="3"/>
        <v>-1</v>
      </c>
    </row>
    <row r="14" spans="1:11" x14ac:dyDescent="0.2">
      <c r="A14" s="8" t="s">
        <v>9</v>
      </c>
      <c r="B14" s="19"/>
      <c r="C14" s="121">
        <v>585</v>
      </c>
      <c r="D14" s="149">
        <v>772</v>
      </c>
      <c r="E14" s="124">
        <f t="shared" si="0"/>
        <v>-1</v>
      </c>
      <c r="F14" s="50">
        <f t="shared" si="1"/>
        <v>-1</v>
      </c>
      <c r="G14" s="21"/>
      <c r="H14" s="58">
        <v>5913</v>
      </c>
      <c r="I14" s="55">
        <v>8960</v>
      </c>
      <c r="J14" s="49">
        <f t="shared" si="2"/>
        <v>-1</v>
      </c>
      <c r="K14" s="50">
        <f t="shared" si="3"/>
        <v>-1</v>
      </c>
    </row>
    <row r="15" spans="1:11" x14ac:dyDescent="0.2">
      <c r="A15" s="8" t="s">
        <v>10</v>
      </c>
      <c r="B15" s="19"/>
      <c r="C15" s="121">
        <v>361</v>
      </c>
      <c r="D15" s="149">
        <v>425</v>
      </c>
      <c r="E15" s="124">
        <f t="shared" si="0"/>
        <v>-1</v>
      </c>
      <c r="F15" s="50">
        <f t="shared" si="1"/>
        <v>-1</v>
      </c>
      <c r="G15" s="21"/>
      <c r="H15" s="58">
        <v>3782</v>
      </c>
      <c r="I15" s="55">
        <v>4535</v>
      </c>
      <c r="J15" s="49">
        <f t="shared" si="2"/>
        <v>-1</v>
      </c>
      <c r="K15" s="50">
        <f t="shared" si="3"/>
        <v>-1</v>
      </c>
    </row>
    <row r="16" spans="1:11" x14ac:dyDescent="0.2">
      <c r="A16" s="8" t="s">
        <v>11</v>
      </c>
      <c r="B16" s="19"/>
      <c r="C16" s="121">
        <v>1439</v>
      </c>
      <c r="D16" s="149">
        <v>894</v>
      </c>
      <c r="E16" s="124">
        <f t="shared" si="0"/>
        <v>-1</v>
      </c>
      <c r="F16" s="50">
        <f t="shared" si="1"/>
        <v>-1</v>
      </c>
      <c r="G16" s="21"/>
      <c r="H16" s="58">
        <v>15083</v>
      </c>
      <c r="I16" s="55">
        <v>18278</v>
      </c>
      <c r="J16" s="49">
        <f t="shared" si="2"/>
        <v>-1</v>
      </c>
      <c r="K16" s="50">
        <f t="shared" si="3"/>
        <v>-1</v>
      </c>
    </row>
    <row r="17" spans="1:11" x14ac:dyDescent="0.2">
      <c r="A17" s="8" t="s">
        <v>12</v>
      </c>
      <c r="B17" s="19"/>
      <c r="C17" s="121">
        <v>359</v>
      </c>
      <c r="D17" s="149">
        <v>251</v>
      </c>
      <c r="E17" s="124">
        <f t="shared" si="0"/>
        <v>-1</v>
      </c>
      <c r="F17" s="50">
        <f t="shared" si="1"/>
        <v>-1</v>
      </c>
      <c r="G17" s="21"/>
      <c r="H17" s="58">
        <v>4428</v>
      </c>
      <c r="I17" s="55">
        <v>5326</v>
      </c>
      <c r="J17" s="49">
        <f t="shared" si="2"/>
        <v>-1</v>
      </c>
      <c r="K17" s="50">
        <f t="shared" si="3"/>
        <v>-1</v>
      </c>
    </row>
    <row r="18" spans="1:11" x14ac:dyDescent="0.2">
      <c r="A18" s="8" t="s">
        <v>13</v>
      </c>
      <c r="B18" s="19"/>
      <c r="C18" s="121">
        <v>241</v>
      </c>
      <c r="D18" s="149">
        <v>82</v>
      </c>
      <c r="E18" s="124">
        <f t="shared" si="0"/>
        <v>-1</v>
      </c>
      <c r="F18" s="50">
        <f t="shared" si="1"/>
        <v>-1</v>
      </c>
      <c r="G18" s="21"/>
      <c r="H18" s="58">
        <v>1471</v>
      </c>
      <c r="I18" s="55">
        <v>2209</v>
      </c>
      <c r="J18" s="49">
        <f t="shared" si="2"/>
        <v>-1</v>
      </c>
      <c r="K18" s="50">
        <f t="shared" si="3"/>
        <v>-1</v>
      </c>
    </row>
    <row r="19" spans="1:11" x14ac:dyDescent="0.2">
      <c r="A19" s="8" t="s">
        <v>14</v>
      </c>
      <c r="B19" s="19"/>
      <c r="C19" s="121">
        <v>547</v>
      </c>
      <c r="D19" s="149">
        <v>430</v>
      </c>
      <c r="E19" s="124">
        <f t="shared" si="0"/>
        <v>-1</v>
      </c>
      <c r="F19" s="50">
        <f t="shared" si="1"/>
        <v>-1</v>
      </c>
      <c r="G19" s="21"/>
      <c r="H19" s="58">
        <v>5598</v>
      </c>
      <c r="I19" s="55">
        <v>6950</v>
      </c>
      <c r="J19" s="49">
        <f t="shared" si="2"/>
        <v>-1</v>
      </c>
      <c r="K19" s="50">
        <f t="shared" si="3"/>
        <v>-1</v>
      </c>
    </row>
    <row r="20" spans="1:11" x14ac:dyDescent="0.2">
      <c r="A20" s="8"/>
      <c r="B20" s="19"/>
      <c r="C20" s="121"/>
      <c r="D20" s="149"/>
      <c r="E20" s="124"/>
      <c r="F20" s="50"/>
      <c r="G20" s="21"/>
      <c r="H20" s="58"/>
      <c r="I20" s="55"/>
      <c r="J20" s="49"/>
      <c r="K20" s="50"/>
    </row>
    <row r="21" spans="1:11" x14ac:dyDescent="0.2">
      <c r="A21" s="8" t="s">
        <v>15</v>
      </c>
      <c r="B21" s="19"/>
      <c r="C21" s="121">
        <f>SUM(C22:C25)</f>
        <v>7504</v>
      </c>
      <c r="D21" s="149">
        <v>4215</v>
      </c>
      <c r="E21" s="124">
        <f t="shared" si="0"/>
        <v>-1</v>
      </c>
      <c r="F21" s="50">
        <f t="shared" si="1"/>
        <v>-1</v>
      </c>
      <c r="G21" s="21"/>
      <c r="H21" s="58">
        <v>43156</v>
      </c>
      <c r="I21" s="55">
        <v>40681</v>
      </c>
      <c r="J21" s="49">
        <f t="shared" si="2"/>
        <v>-1</v>
      </c>
      <c r="K21" s="50">
        <f t="shared" si="3"/>
        <v>-1</v>
      </c>
    </row>
    <row r="22" spans="1:11" x14ac:dyDescent="0.2">
      <c r="A22" s="8" t="s">
        <v>16</v>
      </c>
      <c r="B22" s="19"/>
      <c r="C22" s="121">
        <v>407</v>
      </c>
      <c r="D22" s="149">
        <v>320</v>
      </c>
      <c r="E22" s="124">
        <f t="shared" si="0"/>
        <v>-1</v>
      </c>
      <c r="F22" s="50">
        <f t="shared" si="1"/>
        <v>-1</v>
      </c>
      <c r="G22" s="21"/>
      <c r="H22" s="58">
        <v>3412</v>
      </c>
      <c r="I22" s="55">
        <v>4980</v>
      </c>
      <c r="J22" s="49">
        <f t="shared" si="2"/>
        <v>-1</v>
      </c>
      <c r="K22" s="50">
        <f t="shared" si="3"/>
        <v>-1</v>
      </c>
    </row>
    <row r="23" spans="1:11" x14ac:dyDescent="0.2">
      <c r="A23" s="8" t="s">
        <v>17</v>
      </c>
      <c r="B23" s="19"/>
      <c r="C23" s="121">
        <v>1887</v>
      </c>
      <c r="D23" s="149">
        <v>874</v>
      </c>
      <c r="E23" s="124">
        <f t="shared" si="0"/>
        <v>-1</v>
      </c>
      <c r="F23" s="50">
        <f t="shared" si="1"/>
        <v>-1</v>
      </c>
      <c r="G23" s="21"/>
      <c r="H23" s="58">
        <v>18008</v>
      </c>
      <c r="I23" s="55">
        <v>16820</v>
      </c>
      <c r="J23" s="49">
        <f t="shared" si="2"/>
        <v>-1</v>
      </c>
      <c r="K23" s="50">
        <f t="shared" si="3"/>
        <v>-1</v>
      </c>
    </row>
    <row r="24" spans="1:11" x14ac:dyDescent="0.2">
      <c r="A24" s="8" t="s">
        <v>18</v>
      </c>
      <c r="B24" s="19"/>
      <c r="C24" s="121">
        <v>3722</v>
      </c>
      <c r="D24" s="149">
        <v>1790</v>
      </c>
      <c r="E24" s="124">
        <f t="shared" si="0"/>
        <v>-1</v>
      </c>
      <c r="F24" s="50">
        <f t="shared" si="1"/>
        <v>-1</v>
      </c>
      <c r="G24" s="21"/>
      <c r="H24" s="58">
        <v>13266</v>
      </c>
      <c r="I24" s="55">
        <v>10630</v>
      </c>
      <c r="J24" s="49">
        <f t="shared" si="2"/>
        <v>-1</v>
      </c>
      <c r="K24" s="50">
        <f t="shared" si="3"/>
        <v>-1</v>
      </c>
    </row>
    <row r="25" spans="1:11" x14ac:dyDescent="0.2">
      <c r="A25" s="8" t="s">
        <v>19</v>
      </c>
      <c r="B25" s="19"/>
      <c r="C25" s="121">
        <v>1488</v>
      </c>
      <c r="D25" s="149">
        <v>1231</v>
      </c>
      <c r="E25" s="124">
        <f t="shared" si="0"/>
        <v>-1</v>
      </c>
      <c r="F25" s="50">
        <f t="shared" si="1"/>
        <v>-1</v>
      </c>
      <c r="G25" s="21"/>
      <c r="H25" s="58">
        <v>8461</v>
      </c>
      <c r="I25" s="55">
        <v>8251</v>
      </c>
      <c r="J25" s="49">
        <f t="shared" si="2"/>
        <v>-1</v>
      </c>
      <c r="K25" s="50">
        <f t="shared" si="3"/>
        <v>-1</v>
      </c>
    </row>
    <row r="26" spans="1:11" x14ac:dyDescent="0.2">
      <c r="A26" s="8"/>
      <c r="B26" s="19"/>
      <c r="C26" s="121"/>
      <c r="D26" s="149"/>
      <c r="E26" s="124"/>
      <c r="F26" s="50"/>
      <c r="G26" s="21"/>
      <c r="H26" s="58"/>
      <c r="I26" s="55"/>
      <c r="J26" s="49"/>
      <c r="K26" s="50"/>
    </row>
    <row r="27" spans="1:11" x14ac:dyDescent="0.2">
      <c r="A27" s="8" t="s">
        <v>20</v>
      </c>
      <c r="B27" s="19">
        <f>SUM(B28:B33)</f>
        <v>0</v>
      </c>
      <c r="C27" s="121">
        <f>SUM(C28:C33)</f>
        <v>5081</v>
      </c>
      <c r="D27" s="149">
        <v>4029</v>
      </c>
      <c r="E27" s="124">
        <f t="shared" si="0"/>
        <v>-1</v>
      </c>
      <c r="F27" s="50">
        <f t="shared" si="1"/>
        <v>-1</v>
      </c>
      <c r="G27" s="21"/>
      <c r="H27" s="58">
        <v>37075</v>
      </c>
      <c r="I27" s="55">
        <v>36382</v>
      </c>
      <c r="J27" s="49">
        <f t="shared" si="2"/>
        <v>-1</v>
      </c>
      <c r="K27" s="50">
        <f t="shared" si="3"/>
        <v>-1</v>
      </c>
    </row>
    <row r="28" spans="1:11" x14ac:dyDescent="0.2">
      <c r="A28" s="8" t="s">
        <v>21</v>
      </c>
      <c r="B28" s="19"/>
      <c r="C28" s="121">
        <v>2122</v>
      </c>
      <c r="D28" s="149">
        <v>1938</v>
      </c>
      <c r="E28" s="124">
        <f t="shared" si="0"/>
        <v>-1</v>
      </c>
      <c r="F28" s="50">
        <f t="shared" si="1"/>
        <v>-1</v>
      </c>
      <c r="G28" s="21"/>
      <c r="H28" s="58">
        <v>11300</v>
      </c>
      <c r="I28" s="55">
        <v>11817</v>
      </c>
      <c r="J28" s="49">
        <f t="shared" si="2"/>
        <v>-1</v>
      </c>
      <c r="K28" s="50">
        <f t="shared" si="3"/>
        <v>-1</v>
      </c>
    </row>
    <row r="29" spans="1:11" x14ac:dyDescent="0.2">
      <c r="A29" s="8" t="s">
        <v>22</v>
      </c>
      <c r="B29" s="19"/>
      <c r="C29" s="121">
        <v>152</v>
      </c>
      <c r="D29" s="149">
        <v>108</v>
      </c>
      <c r="E29" s="124">
        <f t="shared" si="0"/>
        <v>-1</v>
      </c>
      <c r="F29" s="50">
        <f t="shared" si="1"/>
        <v>-1</v>
      </c>
      <c r="G29" s="21"/>
      <c r="H29" s="58">
        <v>5437</v>
      </c>
      <c r="I29" s="55">
        <v>4743</v>
      </c>
      <c r="J29" s="49">
        <f t="shared" si="2"/>
        <v>-1</v>
      </c>
      <c r="K29" s="50">
        <f t="shared" si="3"/>
        <v>-1</v>
      </c>
    </row>
    <row r="30" spans="1:11" x14ac:dyDescent="0.2">
      <c r="A30" s="8" t="s">
        <v>23</v>
      </c>
      <c r="B30" s="19"/>
      <c r="C30" s="121">
        <v>378</v>
      </c>
      <c r="D30" s="149">
        <v>271</v>
      </c>
      <c r="E30" s="124">
        <f t="shared" si="0"/>
        <v>-1</v>
      </c>
      <c r="F30" s="50">
        <f t="shared" si="1"/>
        <v>-1</v>
      </c>
      <c r="G30" s="21"/>
      <c r="H30" s="58">
        <v>2054</v>
      </c>
      <c r="I30" s="55">
        <v>2220</v>
      </c>
      <c r="J30" s="49">
        <f t="shared" si="2"/>
        <v>-1</v>
      </c>
      <c r="K30" s="50">
        <f t="shared" si="3"/>
        <v>-1</v>
      </c>
    </row>
    <row r="31" spans="1:11" x14ac:dyDescent="0.2">
      <c r="A31" s="7" t="s">
        <v>24</v>
      </c>
      <c r="B31" s="19"/>
      <c r="C31" s="121">
        <v>704</v>
      </c>
      <c r="D31" s="149">
        <v>201</v>
      </c>
      <c r="E31" s="124">
        <f t="shared" si="0"/>
        <v>-1</v>
      </c>
      <c r="F31" s="50">
        <f t="shared" si="1"/>
        <v>-1</v>
      </c>
      <c r="G31" s="21"/>
      <c r="H31" s="58">
        <v>5514</v>
      </c>
      <c r="I31" s="55">
        <v>5281</v>
      </c>
      <c r="J31" s="49">
        <f t="shared" si="2"/>
        <v>-1</v>
      </c>
      <c r="K31" s="50">
        <f t="shared" si="3"/>
        <v>-1</v>
      </c>
    </row>
    <row r="32" spans="1:11" x14ac:dyDescent="0.2">
      <c r="A32" s="7" t="s">
        <v>25</v>
      </c>
      <c r="B32" s="19"/>
      <c r="C32" s="121">
        <v>150</v>
      </c>
      <c r="D32" s="149">
        <v>165</v>
      </c>
      <c r="E32" s="124">
        <f t="shared" si="0"/>
        <v>-1</v>
      </c>
      <c r="F32" s="50">
        <f t="shared" si="1"/>
        <v>-1</v>
      </c>
      <c r="G32" s="21"/>
      <c r="H32" s="58">
        <v>1670</v>
      </c>
      <c r="I32" s="55">
        <v>2009</v>
      </c>
      <c r="J32" s="49">
        <f t="shared" si="2"/>
        <v>-1</v>
      </c>
      <c r="K32" s="50">
        <f t="shared" si="3"/>
        <v>-1</v>
      </c>
    </row>
    <row r="33" spans="1:11" x14ac:dyDescent="0.2">
      <c r="A33" s="8" t="s">
        <v>19</v>
      </c>
      <c r="B33" s="19"/>
      <c r="C33" s="121">
        <v>1575</v>
      </c>
      <c r="D33" s="149">
        <v>1346</v>
      </c>
      <c r="E33" s="124">
        <f t="shared" si="0"/>
        <v>-1</v>
      </c>
      <c r="F33" s="50">
        <f t="shared" si="1"/>
        <v>-1</v>
      </c>
      <c r="G33" s="21"/>
      <c r="H33" s="58">
        <v>11100</v>
      </c>
      <c r="I33" s="55">
        <v>10312</v>
      </c>
      <c r="J33" s="49">
        <f t="shared" si="2"/>
        <v>-1</v>
      </c>
      <c r="K33" s="50">
        <f t="shared" si="3"/>
        <v>-1</v>
      </c>
    </row>
    <row r="34" spans="1:11" x14ac:dyDescent="0.2">
      <c r="A34" s="3"/>
      <c r="B34" s="19"/>
      <c r="C34" s="121"/>
      <c r="D34" s="149"/>
      <c r="E34" s="124"/>
      <c r="F34" s="50"/>
      <c r="G34" s="21"/>
      <c r="H34" s="58"/>
      <c r="I34" s="55"/>
      <c r="J34" s="49"/>
      <c r="K34" s="50"/>
    </row>
    <row r="35" spans="1:11" x14ac:dyDescent="0.2">
      <c r="A35" s="8" t="s">
        <v>26</v>
      </c>
      <c r="B35" s="19">
        <f>B36+SUM(B41:B51)+B53+SUM(B62:B65)+SUM(B67:B77)</f>
        <v>0</v>
      </c>
      <c r="C35" s="121">
        <f>C36+SUM(C41:C51)+C53+SUM(C62:C65)+SUM(C67:C77)</f>
        <v>174277</v>
      </c>
      <c r="D35" s="149">
        <v>140872</v>
      </c>
      <c r="E35" s="124">
        <f t="shared" si="0"/>
        <v>-1</v>
      </c>
      <c r="F35" s="50">
        <f t="shared" si="1"/>
        <v>-1</v>
      </c>
      <c r="G35" s="21"/>
      <c r="H35" s="58">
        <v>1099026</v>
      </c>
      <c r="I35" s="55">
        <v>1336000</v>
      </c>
      <c r="J35" s="49">
        <f t="shared" si="2"/>
        <v>-1</v>
      </c>
      <c r="K35" s="50">
        <f t="shared" si="3"/>
        <v>-1</v>
      </c>
    </row>
    <row r="36" spans="1:11" x14ac:dyDescent="0.2">
      <c r="A36" s="8" t="s">
        <v>27</v>
      </c>
      <c r="B36" s="19"/>
      <c r="C36" s="121">
        <v>5994</v>
      </c>
      <c r="D36" s="149">
        <v>4548</v>
      </c>
      <c r="E36" s="124">
        <f t="shared" si="0"/>
        <v>-1</v>
      </c>
      <c r="F36" s="50">
        <f t="shared" si="1"/>
        <v>-1</v>
      </c>
      <c r="G36" s="21"/>
      <c r="H36" s="58">
        <v>41547</v>
      </c>
      <c r="I36" s="55">
        <v>54395</v>
      </c>
      <c r="J36" s="49">
        <f t="shared" si="2"/>
        <v>-1</v>
      </c>
      <c r="K36" s="50">
        <f t="shared" si="3"/>
        <v>-1</v>
      </c>
    </row>
    <row r="37" spans="1:11" x14ac:dyDescent="0.2">
      <c r="A37" s="8" t="s">
        <v>28</v>
      </c>
      <c r="B37" s="19"/>
      <c r="C37" s="121">
        <v>527</v>
      </c>
      <c r="D37" s="149">
        <v>482</v>
      </c>
      <c r="E37" s="124">
        <f t="shared" si="0"/>
        <v>-1</v>
      </c>
      <c r="F37" s="50">
        <f t="shared" si="1"/>
        <v>-1</v>
      </c>
      <c r="G37" s="21"/>
      <c r="H37" s="58">
        <v>6691</v>
      </c>
      <c r="I37" s="55">
        <v>11922</v>
      </c>
      <c r="J37" s="49">
        <f t="shared" si="2"/>
        <v>-1</v>
      </c>
      <c r="K37" s="50">
        <f t="shared" si="3"/>
        <v>-1</v>
      </c>
    </row>
    <row r="38" spans="1:11" x14ac:dyDescent="0.2">
      <c r="A38" s="8" t="s">
        <v>29</v>
      </c>
      <c r="B38" s="19"/>
      <c r="C38" s="121">
        <v>2021</v>
      </c>
      <c r="D38" s="149">
        <v>1493</v>
      </c>
      <c r="E38" s="124">
        <f t="shared" si="0"/>
        <v>-1</v>
      </c>
      <c r="F38" s="50">
        <f t="shared" si="1"/>
        <v>-1</v>
      </c>
      <c r="G38" s="21"/>
      <c r="H38" s="58">
        <v>14622</v>
      </c>
      <c r="I38" s="55">
        <v>17010</v>
      </c>
      <c r="J38" s="49">
        <f t="shared" si="2"/>
        <v>-1</v>
      </c>
      <c r="K38" s="50">
        <f t="shared" si="3"/>
        <v>-1</v>
      </c>
    </row>
    <row r="39" spans="1:11" x14ac:dyDescent="0.2">
      <c r="A39" s="8" t="s">
        <v>30</v>
      </c>
      <c r="B39" s="19"/>
      <c r="C39" s="121">
        <v>1137</v>
      </c>
      <c r="D39" s="149">
        <v>902</v>
      </c>
      <c r="E39" s="124">
        <f t="shared" si="0"/>
        <v>-1</v>
      </c>
      <c r="F39" s="50">
        <f t="shared" si="1"/>
        <v>-1</v>
      </c>
      <c r="G39" s="21"/>
      <c r="H39" s="58">
        <v>7855</v>
      </c>
      <c r="I39" s="55">
        <v>9032</v>
      </c>
      <c r="J39" s="49">
        <f t="shared" si="2"/>
        <v>-1</v>
      </c>
      <c r="K39" s="50">
        <f t="shared" si="3"/>
        <v>-1</v>
      </c>
    </row>
    <row r="40" spans="1:11" x14ac:dyDescent="0.2">
      <c r="A40" s="8" t="s">
        <v>31</v>
      </c>
      <c r="B40" s="19"/>
      <c r="C40" s="121">
        <v>2270</v>
      </c>
      <c r="D40" s="149">
        <v>1657</v>
      </c>
      <c r="E40" s="124">
        <f t="shared" si="0"/>
        <v>-1</v>
      </c>
      <c r="F40" s="50">
        <f t="shared" si="1"/>
        <v>-1</v>
      </c>
      <c r="G40" s="21"/>
      <c r="H40" s="58">
        <v>12112</v>
      </c>
      <c r="I40" s="55">
        <v>16160</v>
      </c>
      <c r="J40" s="49">
        <f t="shared" si="2"/>
        <v>-1</v>
      </c>
      <c r="K40" s="50">
        <f t="shared" si="3"/>
        <v>-1</v>
      </c>
    </row>
    <row r="41" spans="1:11" x14ac:dyDescent="0.2">
      <c r="A41" s="8" t="s">
        <v>32</v>
      </c>
      <c r="B41" s="19"/>
      <c r="C41" s="121">
        <v>16916</v>
      </c>
      <c r="D41" s="149">
        <v>10898</v>
      </c>
      <c r="E41" s="124">
        <f t="shared" si="0"/>
        <v>-1</v>
      </c>
      <c r="F41" s="50">
        <f t="shared" si="1"/>
        <v>-1</v>
      </c>
      <c r="G41" s="21"/>
      <c r="H41" s="58">
        <v>111685</v>
      </c>
      <c r="I41" s="55">
        <v>111504</v>
      </c>
      <c r="J41" s="49">
        <f t="shared" si="2"/>
        <v>-1</v>
      </c>
      <c r="K41" s="50">
        <f t="shared" si="3"/>
        <v>-1</v>
      </c>
    </row>
    <row r="42" spans="1:11" x14ac:dyDescent="0.2">
      <c r="A42" s="8" t="s">
        <v>33</v>
      </c>
      <c r="B42" s="19"/>
      <c r="C42" s="121">
        <v>635</v>
      </c>
      <c r="D42" s="149">
        <v>456</v>
      </c>
      <c r="E42" s="124">
        <f t="shared" si="0"/>
        <v>-1</v>
      </c>
      <c r="F42" s="50">
        <f t="shared" si="1"/>
        <v>-1</v>
      </c>
      <c r="G42" s="21"/>
      <c r="H42" s="58">
        <v>4919</v>
      </c>
      <c r="I42" s="55">
        <v>5199</v>
      </c>
      <c r="J42" s="49">
        <f t="shared" si="2"/>
        <v>-1</v>
      </c>
      <c r="K42" s="50">
        <f t="shared" si="3"/>
        <v>-1</v>
      </c>
    </row>
    <row r="43" spans="1:11" x14ac:dyDescent="0.2">
      <c r="A43" s="8" t="s">
        <v>34</v>
      </c>
      <c r="B43" s="19"/>
      <c r="C43" s="121">
        <v>4934</v>
      </c>
      <c r="D43" s="149">
        <v>3252</v>
      </c>
      <c r="E43" s="124">
        <f t="shared" si="0"/>
        <v>-1</v>
      </c>
      <c r="F43" s="50">
        <f t="shared" si="1"/>
        <v>-1</v>
      </c>
      <c r="G43" s="21"/>
      <c r="H43" s="58">
        <v>29625</v>
      </c>
      <c r="I43" s="55">
        <v>35850</v>
      </c>
      <c r="J43" s="49">
        <f t="shared" si="2"/>
        <v>-1</v>
      </c>
      <c r="K43" s="50">
        <f t="shared" si="3"/>
        <v>-1</v>
      </c>
    </row>
    <row r="44" spans="1:11" x14ac:dyDescent="0.2">
      <c r="A44" s="8" t="s">
        <v>35</v>
      </c>
      <c r="B44" s="19"/>
      <c r="C44" s="121">
        <v>3227</v>
      </c>
      <c r="D44" s="149">
        <v>2312</v>
      </c>
      <c r="E44" s="124">
        <f t="shared" si="0"/>
        <v>-1</v>
      </c>
      <c r="F44" s="50">
        <f t="shared" si="1"/>
        <v>-1</v>
      </c>
      <c r="G44" s="21"/>
      <c r="H44" s="58">
        <v>19772</v>
      </c>
      <c r="I44" s="55">
        <v>21174</v>
      </c>
      <c r="J44" s="49">
        <f t="shared" si="2"/>
        <v>-1</v>
      </c>
      <c r="K44" s="50">
        <f t="shared" si="3"/>
        <v>-1</v>
      </c>
    </row>
    <row r="45" spans="1:11" x14ac:dyDescent="0.2">
      <c r="A45" s="7" t="s">
        <v>36</v>
      </c>
      <c r="B45" s="19"/>
      <c r="C45" s="121">
        <v>38097</v>
      </c>
      <c r="D45" s="149">
        <v>27182</v>
      </c>
      <c r="E45" s="124">
        <f t="shared" si="0"/>
        <v>-1</v>
      </c>
      <c r="F45" s="50">
        <f t="shared" si="1"/>
        <v>-1</v>
      </c>
      <c r="G45" s="21"/>
      <c r="H45" s="58">
        <v>171178</v>
      </c>
      <c r="I45" s="55">
        <v>178139</v>
      </c>
      <c r="J45" s="49">
        <f t="shared" si="2"/>
        <v>-1</v>
      </c>
      <c r="K45" s="50">
        <f t="shared" si="3"/>
        <v>-1</v>
      </c>
    </row>
    <row r="46" spans="1:11" x14ac:dyDescent="0.2">
      <c r="A46" s="7" t="s">
        <v>37</v>
      </c>
      <c r="B46" s="19"/>
      <c r="C46" s="121">
        <v>8006</v>
      </c>
      <c r="D46" s="149">
        <v>5514</v>
      </c>
      <c r="E46" s="124">
        <f t="shared" si="0"/>
        <v>-1</v>
      </c>
      <c r="F46" s="50">
        <f t="shared" si="1"/>
        <v>-1</v>
      </c>
      <c r="G46" s="21"/>
      <c r="H46" s="58">
        <v>49720</v>
      </c>
      <c r="I46" s="55">
        <v>81478</v>
      </c>
      <c r="J46" s="49">
        <f t="shared" si="2"/>
        <v>-1</v>
      </c>
      <c r="K46" s="50">
        <f t="shared" si="3"/>
        <v>-1</v>
      </c>
    </row>
    <row r="47" spans="1:11" x14ac:dyDescent="0.2">
      <c r="A47" s="8" t="s">
        <v>38</v>
      </c>
      <c r="B47" s="19"/>
      <c r="C47" s="121">
        <v>3218</v>
      </c>
      <c r="D47" s="149">
        <v>1964</v>
      </c>
      <c r="E47" s="124">
        <f t="shared" si="0"/>
        <v>-1</v>
      </c>
      <c r="F47" s="50">
        <f t="shared" si="1"/>
        <v>-1</v>
      </c>
      <c r="G47" s="21"/>
      <c r="H47" s="58">
        <v>22956</v>
      </c>
      <c r="I47" s="55">
        <v>25379</v>
      </c>
      <c r="J47" s="49">
        <f t="shared" si="2"/>
        <v>-1</v>
      </c>
      <c r="K47" s="50">
        <f t="shared" si="3"/>
        <v>-1</v>
      </c>
    </row>
    <row r="48" spans="1:11" x14ac:dyDescent="0.2">
      <c r="A48" s="8" t="s">
        <v>39</v>
      </c>
      <c r="B48" s="19"/>
      <c r="C48" s="121">
        <v>15272</v>
      </c>
      <c r="D48" s="149">
        <v>8186.9999999999991</v>
      </c>
      <c r="E48" s="124">
        <f t="shared" si="0"/>
        <v>-1</v>
      </c>
      <c r="F48" s="50">
        <f t="shared" si="1"/>
        <v>-1</v>
      </c>
      <c r="G48" s="21"/>
      <c r="H48" s="58">
        <v>105609</v>
      </c>
      <c r="I48" s="55">
        <v>139226</v>
      </c>
      <c r="J48" s="49">
        <f t="shared" si="2"/>
        <v>-1</v>
      </c>
      <c r="K48" s="50">
        <f t="shared" si="3"/>
        <v>-1</v>
      </c>
    </row>
    <row r="49" spans="1:11" x14ac:dyDescent="0.2">
      <c r="A49" s="8" t="s">
        <v>40</v>
      </c>
      <c r="B49" s="19"/>
      <c r="C49" s="121">
        <v>2167</v>
      </c>
      <c r="D49" s="149">
        <v>1428</v>
      </c>
      <c r="E49" s="124">
        <f t="shared" si="0"/>
        <v>-1</v>
      </c>
      <c r="F49" s="50">
        <f t="shared" si="1"/>
        <v>-1</v>
      </c>
      <c r="G49" s="21"/>
      <c r="H49" s="58">
        <v>14855</v>
      </c>
      <c r="I49" s="55">
        <v>22229</v>
      </c>
      <c r="J49" s="49">
        <f t="shared" si="2"/>
        <v>-1</v>
      </c>
      <c r="K49" s="50">
        <f t="shared" si="3"/>
        <v>-1</v>
      </c>
    </row>
    <row r="50" spans="1:11" x14ac:dyDescent="0.2">
      <c r="A50" s="7" t="s">
        <v>41</v>
      </c>
      <c r="B50" s="19"/>
      <c r="C50" s="121">
        <v>4714</v>
      </c>
      <c r="D50" s="149">
        <v>4441</v>
      </c>
      <c r="E50" s="124">
        <f t="shared" si="0"/>
        <v>-1</v>
      </c>
      <c r="F50" s="50">
        <f t="shared" si="1"/>
        <v>-1</v>
      </c>
      <c r="G50" s="21"/>
      <c r="H50" s="58">
        <v>24831</v>
      </c>
      <c r="I50" s="55">
        <v>32578.000000000004</v>
      </c>
      <c r="J50" s="49">
        <f t="shared" si="2"/>
        <v>-1</v>
      </c>
      <c r="K50" s="50">
        <f t="shared" si="3"/>
        <v>-1</v>
      </c>
    </row>
    <row r="51" spans="1:11" x14ac:dyDescent="0.2">
      <c r="A51" s="8" t="s">
        <v>42</v>
      </c>
      <c r="B51" s="19"/>
      <c r="C51" s="121">
        <v>716</v>
      </c>
      <c r="D51" s="149">
        <v>588</v>
      </c>
      <c r="E51" s="124">
        <f t="shared" si="0"/>
        <v>-1</v>
      </c>
      <c r="F51" s="50">
        <f t="shared" si="1"/>
        <v>-1</v>
      </c>
      <c r="G51" s="21"/>
      <c r="H51" s="58">
        <v>4721</v>
      </c>
      <c r="I51" s="55">
        <v>5413</v>
      </c>
      <c r="J51" s="49">
        <f t="shared" si="2"/>
        <v>-1</v>
      </c>
      <c r="K51" s="50">
        <f t="shared" si="3"/>
        <v>-1</v>
      </c>
    </row>
    <row r="52" spans="1:11" x14ac:dyDescent="0.2">
      <c r="A52" s="8"/>
      <c r="B52" s="19"/>
      <c r="C52" s="121"/>
      <c r="D52" s="149"/>
      <c r="E52" s="124"/>
      <c r="F52" s="50"/>
      <c r="G52" s="21"/>
      <c r="H52" s="58"/>
      <c r="I52" s="55"/>
      <c r="J52" s="49"/>
      <c r="K52" s="50"/>
    </row>
    <row r="53" spans="1:11" x14ac:dyDescent="0.2">
      <c r="A53" s="8" t="s">
        <v>43</v>
      </c>
      <c r="B53" s="19">
        <f>SUM(B54:B60)</f>
        <v>0</v>
      </c>
      <c r="C53" s="121">
        <f>SUM(C54:C60)</f>
        <v>56410</v>
      </c>
      <c r="D53" s="149">
        <v>56780</v>
      </c>
      <c r="E53" s="124">
        <f t="shared" si="0"/>
        <v>-1</v>
      </c>
      <c r="F53" s="50">
        <f t="shared" si="1"/>
        <v>-1</v>
      </c>
      <c r="G53" s="21"/>
      <c r="H53" s="58">
        <v>364803</v>
      </c>
      <c r="I53" s="55">
        <v>458241</v>
      </c>
      <c r="J53" s="49">
        <f t="shared" si="2"/>
        <v>-1</v>
      </c>
      <c r="K53" s="50">
        <f t="shared" si="3"/>
        <v>-1</v>
      </c>
    </row>
    <row r="54" spans="1:11" x14ac:dyDescent="0.2">
      <c r="A54" s="8" t="s">
        <v>44</v>
      </c>
      <c r="B54" s="19"/>
      <c r="C54" s="121">
        <v>37047</v>
      </c>
      <c r="D54" s="149">
        <v>41248</v>
      </c>
      <c r="E54" s="124">
        <f t="shared" si="0"/>
        <v>-1</v>
      </c>
      <c r="F54" s="50">
        <f t="shared" si="1"/>
        <v>-1</v>
      </c>
      <c r="G54" s="21"/>
      <c r="H54" s="58">
        <v>258704</v>
      </c>
      <c r="I54" s="55">
        <v>354862</v>
      </c>
      <c r="J54" s="49">
        <f t="shared" si="2"/>
        <v>-1</v>
      </c>
      <c r="K54" s="50">
        <f t="shared" si="3"/>
        <v>-1</v>
      </c>
    </row>
    <row r="55" spans="1:11" x14ac:dyDescent="0.2">
      <c r="A55" s="8" t="s">
        <v>45</v>
      </c>
      <c r="B55" s="19"/>
      <c r="C55" s="121">
        <v>12267</v>
      </c>
      <c r="D55" s="149">
        <v>10212</v>
      </c>
      <c r="E55" s="124">
        <f t="shared" si="0"/>
        <v>-1</v>
      </c>
      <c r="F55" s="50">
        <f t="shared" si="1"/>
        <v>-1</v>
      </c>
      <c r="G55" s="21"/>
      <c r="H55" s="58">
        <v>73534</v>
      </c>
      <c r="I55" s="55">
        <v>75478</v>
      </c>
      <c r="J55" s="49">
        <f t="shared" si="2"/>
        <v>-1</v>
      </c>
      <c r="K55" s="50">
        <f t="shared" si="3"/>
        <v>-1</v>
      </c>
    </row>
    <row r="56" spans="1:11" x14ac:dyDescent="0.2">
      <c r="A56" s="8" t="s">
        <v>46</v>
      </c>
      <c r="B56" s="19"/>
      <c r="C56" s="121">
        <v>2328</v>
      </c>
      <c r="D56" s="149">
        <v>2107</v>
      </c>
      <c r="E56" s="124">
        <f t="shared" si="0"/>
        <v>-1</v>
      </c>
      <c r="F56" s="50">
        <f t="shared" si="1"/>
        <v>-1</v>
      </c>
      <c r="G56" s="21"/>
      <c r="H56" s="58">
        <v>13466</v>
      </c>
      <c r="I56" s="55">
        <v>12766</v>
      </c>
      <c r="J56" s="49">
        <f t="shared" si="2"/>
        <v>-1</v>
      </c>
      <c r="K56" s="50">
        <f t="shared" si="3"/>
        <v>-1</v>
      </c>
    </row>
    <row r="57" spans="1:11" x14ac:dyDescent="0.2">
      <c r="A57" s="8" t="s">
        <v>47</v>
      </c>
      <c r="B57" s="19"/>
      <c r="C57" s="121">
        <v>763</v>
      </c>
      <c r="D57" s="149">
        <v>345</v>
      </c>
      <c r="E57" s="124">
        <f t="shared" si="0"/>
        <v>-1</v>
      </c>
      <c r="F57" s="50">
        <f t="shared" si="1"/>
        <v>-1</v>
      </c>
      <c r="G57" s="21"/>
      <c r="H57" s="58">
        <v>4528</v>
      </c>
      <c r="I57" s="55">
        <v>1984</v>
      </c>
      <c r="J57" s="49">
        <f t="shared" si="2"/>
        <v>-1</v>
      </c>
      <c r="K57" s="50">
        <f t="shared" si="3"/>
        <v>-1</v>
      </c>
    </row>
    <row r="58" spans="1:11" x14ac:dyDescent="0.2">
      <c r="A58" s="8" t="s">
        <v>48</v>
      </c>
      <c r="B58" s="19"/>
      <c r="C58" s="121">
        <v>348</v>
      </c>
      <c r="D58" s="149">
        <v>432</v>
      </c>
      <c r="E58" s="124">
        <f t="shared" si="0"/>
        <v>-1</v>
      </c>
      <c r="F58" s="50">
        <f t="shared" si="1"/>
        <v>-1</v>
      </c>
      <c r="G58" s="21"/>
      <c r="H58" s="58">
        <v>2020</v>
      </c>
      <c r="I58" s="55">
        <v>2295</v>
      </c>
      <c r="J58" s="49">
        <f t="shared" si="2"/>
        <v>-1</v>
      </c>
      <c r="K58" s="50">
        <f t="shared" si="3"/>
        <v>-1</v>
      </c>
    </row>
    <row r="59" spans="1:11" x14ac:dyDescent="0.2">
      <c r="A59" s="8" t="s">
        <v>87</v>
      </c>
      <c r="B59" s="19"/>
      <c r="C59" s="121">
        <v>3398</v>
      </c>
      <c r="D59" s="149">
        <v>2261</v>
      </c>
      <c r="E59" s="124">
        <f t="shared" si="0"/>
        <v>-1</v>
      </c>
      <c r="F59" s="50">
        <f t="shared" si="1"/>
        <v>-1</v>
      </c>
      <c r="G59" s="21"/>
      <c r="H59" s="58">
        <v>11315</v>
      </c>
      <c r="I59" s="55">
        <v>9536</v>
      </c>
      <c r="J59" s="49">
        <f t="shared" si="2"/>
        <v>-1</v>
      </c>
      <c r="K59" s="50">
        <f t="shared" si="3"/>
        <v>-1</v>
      </c>
    </row>
    <row r="60" spans="1:11" x14ac:dyDescent="0.2">
      <c r="A60" s="8" t="s">
        <v>49</v>
      </c>
      <c r="B60" s="19"/>
      <c r="C60" s="121">
        <v>259</v>
      </c>
      <c r="D60" s="149">
        <v>175</v>
      </c>
      <c r="E60" s="124">
        <f t="shared" si="0"/>
        <v>-1</v>
      </c>
      <c r="F60" s="50">
        <f t="shared" si="1"/>
        <v>-1</v>
      </c>
      <c r="G60" s="21"/>
      <c r="H60" s="58">
        <v>1236</v>
      </c>
      <c r="I60" s="55">
        <v>1320</v>
      </c>
      <c r="J60" s="49">
        <f t="shared" si="2"/>
        <v>-1</v>
      </c>
      <c r="K60" s="50">
        <f t="shared" si="3"/>
        <v>-1</v>
      </c>
    </row>
    <row r="61" spans="1:11" x14ac:dyDescent="0.2">
      <c r="A61" s="3"/>
      <c r="B61" s="19"/>
      <c r="C61" s="121"/>
      <c r="D61" s="149"/>
      <c r="E61" s="124"/>
      <c r="F61" s="50"/>
      <c r="G61" s="21"/>
      <c r="H61" s="58"/>
      <c r="I61" s="55"/>
      <c r="J61" s="49"/>
      <c r="K61" s="50"/>
    </row>
    <row r="62" spans="1:11" x14ac:dyDescent="0.2">
      <c r="A62" s="8" t="s">
        <v>50</v>
      </c>
      <c r="B62" s="19"/>
      <c r="C62" s="121">
        <v>793</v>
      </c>
      <c r="D62" s="149">
        <v>581</v>
      </c>
      <c r="E62" s="124">
        <f t="shared" si="0"/>
        <v>-1</v>
      </c>
      <c r="F62" s="50">
        <f t="shared" si="1"/>
        <v>-1</v>
      </c>
      <c r="G62" s="21"/>
      <c r="H62" s="58">
        <v>6243</v>
      </c>
      <c r="I62" s="55">
        <v>5581</v>
      </c>
      <c r="J62" s="49">
        <f t="shared" si="2"/>
        <v>-1</v>
      </c>
      <c r="K62" s="50">
        <f t="shared" si="3"/>
        <v>-1</v>
      </c>
    </row>
    <row r="63" spans="1:11" x14ac:dyDescent="0.2">
      <c r="A63" s="8" t="s">
        <v>51</v>
      </c>
      <c r="B63" s="19"/>
      <c r="C63" s="121">
        <v>163</v>
      </c>
      <c r="D63" s="149">
        <v>117</v>
      </c>
      <c r="E63" s="124">
        <f t="shared" si="0"/>
        <v>-1</v>
      </c>
      <c r="F63" s="50">
        <f t="shared" si="1"/>
        <v>-1</v>
      </c>
      <c r="G63" s="21"/>
      <c r="H63" s="58">
        <v>1722</v>
      </c>
      <c r="I63" s="55">
        <v>2514</v>
      </c>
      <c r="J63" s="49">
        <f t="shared" si="2"/>
        <v>-1</v>
      </c>
      <c r="K63" s="50">
        <f t="shared" si="3"/>
        <v>-1</v>
      </c>
    </row>
    <row r="64" spans="1:11" x14ac:dyDescent="0.2">
      <c r="A64" s="8" t="s">
        <v>52</v>
      </c>
      <c r="B64" s="19"/>
      <c r="C64" s="121">
        <v>441</v>
      </c>
      <c r="D64" s="149">
        <v>493</v>
      </c>
      <c r="E64" s="124">
        <f t="shared" si="0"/>
        <v>-1</v>
      </c>
      <c r="F64" s="50">
        <f t="shared" si="1"/>
        <v>-1</v>
      </c>
      <c r="G64" s="21"/>
      <c r="H64" s="58">
        <v>5840</v>
      </c>
      <c r="I64" s="55">
        <v>7647</v>
      </c>
      <c r="J64" s="49">
        <f t="shared" si="2"/>
        <v>-1</v>
      </c>
      <c r="K64" s="50">
        <f t="shared" si="3"/>
        <v>-1</v>
      </c>
    </row>
    <row r="65" spans="1:11" x14ac:dyDescent="0.2">
      <c r="A65" s="8" t="s">
        <v>53</v>
      </c>
      <c r="B65" s="19"/>
      <c r="C65" s="121">
        <v>271</v>
      </c>
      <c r="D65" s="149">
        <v>262</v>
      </c>
      <c r="E65" s="124">
        <f t="shared" si="0"/>
        <v>-1</v>
      </c>
      <c r="F65" s="50">
        <f t="shared" si="1"/>
        <v>-1</v>
      </c>
      <c r="G65" s="21"/>
      <c r="H65" s="58">
        <v>3255</v>
      </c>
      <c r="I65" s="55">
        <v>3436</v>
      </c>
      <c r="J65" s="49">
        <f t="shared" si="2"/>
        <v>-1</v>
      </c>
      <c r="K65" s="50">
        <f t="shared" si="3"/>
        <v>-1</v>
      </c>
    </row>
    <row r="66" spans="1:11" x14ac:dyDescent="0.2">
      <c r="A66" s="3"/>
      <c r="B66" s="19"/>
      <c r="C66" s="121"/>
      <c r="D66" s="149"/>
      <c r="E66" s="124"/>
      <c r="F66" s="50"/>
      <c r="G66" s="21"/>
      <c r="H66" s="58"/>
      <c r="I66" s="55"/>
      <c r="J66" s="49"/>
      <c r="K66" s="50"/>
    </row>
    <row r="67" spans="1:11" x14ac:dyDescent="0.2">
      <c r="A67" s="8" t="s">
        <v>54</v>
      </c>
      <c r="B67" s="19"/>
      <c r="C67" s="121">
        <v>3723</v>
      </c>
      <c r="D67" s="149">
        <v>5281</v>
      </c>
      <c r="E67" s="124">
        <f t="shared" si="0"/>
        <v>-1</v>
      </c>
      <c r="F67" s="50">
        <f t="shared" si="1"/>
        <v>-1</v>
      </c>
      <c r="G67" s="21"/>
      <c r="H67" s="58">
        <v>43776</v>
      </c>
      <c r="I67" s="55">
        <v>55209</v>
      </c>
      <c r="J67" s="49">
        <f t="shared" si="2"/>
        <v>-1</v>
      </c>
      <c r="K67" s="50">
        <f t="shared" si="3"/>
        <v>-1</v>
      </c>
    </row>
    <row r="68" spans="1:11" x14ac:dyDescent="0.2">
      <c r="A68" s="8" t="s">
        <v>55</v>
      </c>
      <c r="B68" s="19"/>
      <c r="C68" s="121">
        <v>1306</v>
      </c>
      <c r="D68" s="149">
        <v>1018</v>
      </c>
      <c r="E68" s="124">
        <f t="shared" si="0"/>
        <v>-1</v>
      </c>
      <c r="F68" s="50">
        <f t="shared" si="1"/>
        <v>-1</v>
      </c>
      <c r="G68" s="21"/>
      <c r="H68" s="58">
        <v>9909</v>
      </c>
      <c r="I68" s="55">
        <v>11374</v>
      </c>
      <c r="J68" s="49">
        <f t="shared" si="2"/>
        <v>-1</v>
      </c>
      <c r="K68" s="50">
        <f t="shared" si="3"/>
        <v>-1</v>
      </c>
    </row>
    <row r="69" spans="1:11" x14ac:dyDescent="0.2">
      <c r="A69" s="8" t="s">
        <v>56</v>
      </c>
      <c r="B69" s="19"/>
      <c r="C69" s="121">
        <v>263</v>
      </c>
      <c r="D69" s="149">
        <v>145</v>
      </c>
      <c r="E69" s="124">
        <f t="shared" si="0"/>
        <v>-1</v>
      </c>
      <c r="F69" s="50">
        <f t="shared" si="1"/>
        <v>-1</v>
      </c>
      <c r="G69" s="21"/>
      <c r="H69" s="58">
        <v>2011</v>
      </c>
      <c r="I69" s="55">
        <v>3434</v>
      </c>
      <c r="J69" s="49">
        <f t="shared" si="2"/>
        <v>-1</v>
      </c>
      <c r="K69" s="50">
        <f t="shared" si="3"/>
        <v>-1</v>
      </c>
    </row>
    <row r="70" spans="1:11" x14ac:dyDescent="0.2">
      <c r="A70" s="8" t="s">
        <v>88</v>
      </c>
      <c r="B70" s="19"/>
      <c r="C70" s="121">
        <v>471</v>
      </c>
      <c r="D70" s="149">
        <v>410</v>
      </c>
      <c r="E70" s="124">
        <f t="shared" ref="E70:E96" si="4">B70/C70-1</f>
        <v>-1</v>
      </c>
      <c r="F70" s="50">
        <f t="shared" ref="F70:F96" si="5">B70/D70-1</f>
        <v>-1</v>
      </c>
      <c r="G70" s="21"/>
      <c r="H70" s="58">
        <v>3352</v>
      </c>
      <c r="I70" s="55">
        <v>3587</v>
      </c>
      <c r="J70" s="49">
        <f t="shared" ref="J70:J96" si="6">G70/H70-1</f>
        <v>-1</v>
      </c>
      <c r="K70" s="50">
        <f t="shared" ref="K70:K96" si="7">G70/I70-1</f>
        <v>-1</v>
      </c>
    </row>
    <row r="71" spans="1:11" x14ac:dyDescent="0.2">
      <c r="A71" s="8" t="s">
        <v>89</v>
      </c>
      <c r="B71" s="19"/>
      <c r="C71" s="121">
        <v>137</v>
      </c>
      <c r="D71" s="149">
        <v>72</v>
      </c>
      <c r="E71" s="124">
        <f t="shared" si="4"/>
        <v>-1</v>
      </c>
      <c r="F71" s="50">
        <f t="shared" si="5"/>
        <v>-1</v>
      </c>
      <c r="G71" s="21"/>
      <c r="H71" s="58">
        <v>1385</v>
      </c>
      <c r="I71" s="55">
        <v>1934</v>
      </c>
      <c r="J71" s="49">
        <f t="shared" si="6"/>
        <v>-1</v>
      </c>
      <c r="K71" s="50">
        <f t="shared" si="7"/>
        <v>-1</v>
      </c>
    </row>
    <row r="72" spans="1:11" x14ac:dyDescent="0.2">
      <c r="A72" s="8" t="s">
        <v>59</v>
      </c>
      <c r="B72" s="19"/>
      <c r="C72" s="121">
        <v>1942</v>
      </c>
      <c r="D72" s="149">
        <v>1610</v>
      </c>
      <c r="E72" s="124">
        <f t="shared" si="4"/>
        <v>-1</v>
      </c>
      <c r="F72" s="50">
        <f t="shared" si="5"/>
        <v>-1</v>
      </c>
      <c r="G72" s="21"/>
      <c r="H72" s="58">
        <v>23413</v>
      </c>
      <c r="I72" s="55">
        <v>29221</v>
      </c>
      <c r="J72" s="49">
        <f t="shared" si="6"/>
        <v>-1</v>
      </c>
      <c r="K72" s="50">
        <f t="shared" si="7"/>
        <v>-1</v>
      </c>
    </row>
    <row r="73" spans="1:11" x14ac:dyDescent="0.2">
      <c r="A73" s="8" t="s">
        <v>60</v>
      </c>
      <c r="B73" s="19"/>
      <c r="C73" s="121">
        <v>596</v>
      </c>
      <c r="D73" s="149">
        <v>507</v>
      </c>
      <c r="E73" s="124">
        <f t="shared" si="4"/>
        <v>-1</v>
      </c>
      <c r="F73" s="50">
        <f t="shared" si="5"/>
        <v>-1</v>
      </c>
      <c r="G73" s="21"/>
      <c r="H73" s="58">
        <v>5464</v>
      </c>
      <c r="I73" s="55">
        <v>5765</v>
      </c>
      <c r="J73" s="49">
        <f t="shared" si="6"/>
        <v>-1</v>
      </c>
      <c r="K73" s="50">
        <f t="shared" si="7"/>
        <v>-1</v>
      </c>
    </row>
    <row r="74" spans="1:11" x14ac:dyDescent="0.2">
      <c r="A74" s="8" t="s">
        <v>61</v>
      </c>
      <c r="B74" s="19"/>
      <c r="C74" s="121">
        <v>1374</v>
      </c>
      <c r="D74" s="149">
        <v>843</v>
      </c>
      <c r="E74" s="124">
        <f t="shared" si="4"/>
        <v>-1</v>
      </c>
      <c r="F74" s="50">
        <f t="shared" si="5"/>
        <v>-1</v>
      </c>
      <c r="G74" s="21"/>
      <c r="H74" s="58">
        <v>8457</v>
      </c>
      <c r="I74" s="55">
        <v>12323</v>
      </c>
      <c r="J74" s="49">
        <f t="shared" si="6"/>
        <v>-1</v>
      </c>
      <c r="K74" s="50">
        <f t="shared" si="7"/>
        <v>-1</v>
      </c>
    </row>
    <row r="75" spans="1:11" x14ac:dyDescent="0.2">
      <c r="A75" s="8" t="s">
        <v>62</v>
      </c>
      <c r="B75" s="19"/>
      <c r="C75" s="121">
        <v>430</v>
      </c>
      <c r="D75" s="149">
        <v>330</v>
      </c>
      <c r="E75" s="124">
        <f t="shared" si="4"/>
        <v>-1</v>
      </c>
      <c r="F75" s="50">
        <f t="shared" si="5"/>
        <v>-1</v>
      </c>
      <c r="G75" s="21"/>
      <c r="H75" s="58">
        <v>5382</v>
      </c>
      <c r="I75" s="55">
        <v>7757</v>
      </c>
      <c r="J75" s="49">
        <f t="shared" si="6"/>
        <v>-1</v>
      </c>
      <c r="K75" s="50">
        <f t="shared" si="7"/>
        <v>-1</v>
      </c>
    </row>
    <row r="76" spans="1:11" x14ac:dyDescent="0.2">
      <c r="A76" s="8" t="s">
        <v>63</v>
      </c>
      <c r="B76" s="19"/>
      <c r="C76" s="121">
        <v>1593</v>
      </c>
      <c r="D76" s="149">
        <v>1391</v>
      </c>
      <c r="E76" s="124">
        <f t="shared" si="4"/>
        <v>-1</v>
      </c>
      <c r="F76" s="50">
        <f t="shared" si="5"/>
        <v>-1</v>
      </c>
      <c r="G76" s="21"/>
      <c r="H76" s="58">
        <v>10004</v>
      </c>
      <c r="I76" s="55">
        <v>11927</v>
      </c>
      <c r="J76" s="49">
        <f t="shared" si="6"/>
        <v>-1</v>
      </c>
      <c r="K76" s="50">
        <f t="shared" si="7"/>
        <v>-1</v>
      </c>
    </row>
    <row r="77" spans="1:11" x14ac:dyDescent="0.2">
      <c r="A77" s="8" t="s">
        <v>64</v>
      </c>
      <c r="B77" s="19"/>
      <c r="C77" s="121">
        <f>295+173</f>
        <v>468</v>
      </c>
      <c r="D77" s="149">
        <v>262</v>
      </c>
      <c r="E77" s="124">
        <f t="shared" si="4"/>
        <v>-1</v>
      </c>
      <c r="F77" s="50">
        <f t="shared" si="5"/>
        <v>-1</v>
      </c>
      <c r="G77" s="21"/>
      <c r="H77" s="58">
        <v>2621</v>
      </c>
      <c r="I77" s="55">
        <v>3486</v>
      </c>
      <c r="J77" s="49">
        <f t="shared" si="6"/>
        <v>-1</v>
      </c>
      <c r="K77" s="50">
        <f t="shared" si="7"/>
        <v>-1</v>
      </c>
    </row>
    <row r="78" spans="1:11" x14ac:dyDescent="0.2">
      <c r="A78" s="8"/>
      <c r="B78" s="19"/>
      <c r="C78" s="121"/>
      <c r="D78" s="149"/>
      <c r="E78" s="124"/>
      <c r="F78" s="50"/>
      <c r="G78" s="21"/>
      <c r="H78" s="58"/>
      <c r="I78" s="55"/>
      <c r="J78" s="49"/>
      <c r="K78" s="50"/>
    </row>
    <row r="79" spans="1:11" x14ac:dyDescent="0.2">
      <c r="A79" s="8" t="s">
        <v>65</v>
      </c>
      <c r="B79" s="19">
        <f>SUM(B80:B83)</f>
        <v>0</v>
      </c>
      <c r="C79" s="121">
        <f>SUM(C80:C83)</f>
        <v>77198</v>
      </c>
      <c r="D79" s="149">
        <v>55714</v>
      </c>
      <c r="E79" s="124">
        <f t="shared" si="4"/>
        <v>-1</v>
      </c>
      <c r="F79" s="50">
        <f t="shared" si="5"/>
        <v>-1</v>
      </c>
      <c r="G79" s="21"/>
      <c r="H79" s="58">
        <v>501714</v>
      </c>
      <c r="I79" s="55">
        <v>528363</v>
      </c>
      <c r="J79" s="49">
        <f t="shared" si="6"/>
        <v>-1</v>
      </c>
      <c r="K79" s="50">
        <f t="shared" si="7"/>
        <v>-1</v>
      </c>
    </row>
    <row r="80" spans="1:11" x14ac:dyDescent="0.2">
      <c r="A80" s="8" t="s">
        <v>66</v>
      </c>
      <c r="B80" s="19"/>
      <c r="C80" s="121">
        <v>57316</v>
      </c>
      <c r="D80" s="149">
        <v>42017</v>
      </c>
      <c r="E80" s="124">
        <f t="shared" si="4"/>
        <v>-1</v>
      </c>
      <c r="F80" s="50">
        <f t="shared" si="5"/>
        <v>-1</v>
      </c>
      <c r="G80" s="21"/>
      <c r="H80" s="58">
        <v>384593</v>
      </c>
      <c r="I80" s="55">
        <v>403709</v>
      </c>
      <c r="J80" s="49">
        <f t="shared" si="6"/>
        <v>-1</v>
      </c>
      <c r="K80" s="50">
        <f t="shared" si="7"/>
        <v>-1</v>
      </c>
    </row>
    <row r="81" spans="1:11" x14ac:dyDescent="0.2">
      <c r="A81" s="8" t="s">
        <v>67</v>
      </c>
      <c r="B81" s="19"/>
      <c r="C81" s="121">
        <v>6329</v>
      </c>
      <c r="D81" s="149">
        <v>4449</v>
      </c>
      <c r="E81" s="124">
        <f t="shared" si="4"/>
        <v>-1</v>
      </c>
      <c r="F81" s="50">
        <f t="shared" si="5"/>
        <v>-1</v>
      </c>
      <c r="G81" s="21"/>
      <c r="H81" s="58">
        <v>39433</v>
      </c>
      <c r="I81" s="55">
        <v>41408</v>
      </c>
      <c r="J81" s="49">
        <f t="shared" si="6"/>
        <v>-1</v>
      </c>
      <c r="K81" s="50">
        <f t="shared" si="7"/>
        <v>-1</v>
      </c>
    </row>
    <row r="82" spans="1:11" x14ac:dyDescent="0.2">
      <c r="A82" s="8" t="s">
        <v>68</v>
      </c>
      <c r="B82" s="19"/>
      <c r="C82" s="121">
        <v>3220</v>
      </c>
      <c r="D82" s="149">
        <v>2773</v>
      </c>
      <c r="E82" s="124">
        <f t="shared" si="4"/>
        <v>-1</v>
      </c>
      <c r="F82" s="50">
        <f t="shared" si="5"/>
        <v>-1</v>
      </c>
      <c r="G82" s="21"/>
      <c r="H82" s="58">
        <v>13224</v>
      </c>
      <c r="I82" s="55">
        <v>13277</v>
      </c>
      <c r="J82" s="49">
        <f t="shared" si="6"/>
        <v>-1</v>
      </c>
      <c r="K82" s="50">
        <f t="shared" si="7"/>
        <v>-1</v>
      </c>
    </row>
    <row r="83" spans="1:11" x14ac:dyDescent="0.2">
      <c r="A83" s="8" t="s">
        <v>69</v>
      </c>
      <c r="B83" s="19"/>
      <c r="C83" s="121">
        <v>10333</v>
      </c>
      <c r="D83" s="149">
        <v>6475</v>
      </c>
      <c r="E83" s="124">
        <f t="shared" si="4"/>
        <v>-1</v>
      </c>
      <c r="F83" s="50">
        <f t="shared" si="5"/>
        <v>-1</v>
      </c>
      <c r="G83" s="21"/>
      <c r="H83" s="58">
        <v>64464</v>
      </c>
      <c r="I83" s="55">
        <v>69969</v>
      </c>
      <c r="J83" s="49">
        <f t="shared" si="6"/>
        <v>-1</v>
      </c>
      <c r="K83" s="50">
        <f t="shared" si="7"/>
        <v>-1</v>
      </c>
    </row>
    <row r="84" spans="1:11" x14ac:dyDescent="0.2">
      <c r="A84" s="8" t="s">
        <v>70</v>
      </c>
      <c r="B84" s="19"/>
      <c r="C84" s="121">
        <v>643</v>
      </c>
      <c r="D84" s="149">
        <v>151</v>
      </c>
      <c r="E84" s="124">
        <f t="shared" si="4"/>
        <v>-1</v>
      </c>
      <c r="F84" s="50">
        <f t="shared" si="5"/>
        <v>-1</v>
      </c>
      <c r="G84" s="21"/>
      <c r="H84" s="58">
        <v>2213</v>
      </c>
      <c r="I84" s="55">
        <v>2192</v>
      </c>
      <c r="J84" s="49">
        <f t="shared" si="6"/>
        <v>-1</v>
      </c>
      <c r="K84" s="50">
        <f t="shared" si="7"/>
        <v>-1</v>
      </c>
    </row>
    <row r="85" spans="1:11" x14ac:dyDescent="0.2">
      <c r="A85" s="8" t="s">
        <v>71</v>
      </c>
      <c r="B85" s="19"/>
      <c r="C85" s="121">
        <v>2404</v>
      </c>
      <c r="D85" s="149">
        <v>1499</v>
      </c>
      <c r="E85" s="124">
        <f t="shared" si="4"/>
        <v>-1</v>
      </c>
      <c r="F85" s="50">
        <f t="shared" si="5"/>
        <v>-1</v>
      </c>
      <c r="G85" s="21"/>
      <c r="H85" s="58">
        <v>15641</v>
      </c>
      <c r="I85" s="55">
        <v>16804</v>
      </c>
      <c r="J85" s="49">
        <f t="shared" si="6"/>
        <v>-1</v>
      </c>
      <c r="K85" s="50">
        <f t="shared" si="7"/>
        <v>-1</v>
      </c>
    </row>
    <row r="86" spans="1:11" x14ac:dyDescent="0.2">
      <c r="A86" s="8" t="s">
        <v>72</v>
      </c>
      <c r="B86" s="19"/>
      <c r="C86" s="121">
        <v>4480</v>
      </c>
      <c r="D86" s="149">
        <v>2809</v>
      </c>
      <c r="E86" s="124">
        <f t="shared" si="4"/>
        <v>-1</v>
      </c>
      <c r="F86" s="50">
        <f t="shared" si="5"/>
        <v>-1</v>
      </c>
      <c r="G86" s="21"/>
      <c r="H86" s="58">
        <v>27292</v>
      </c>
      <c r="I86" s="55">
        <v>29415</v>
      </c>
      <c r="J86" s="49">
        <f t="shared" si="6"/>
        <v>-1</v>
      </c>
      <c r="K86" s="50">
        <f t="shared" si="7"/>
        <v>-1</v>
      </c>
    </row>
    <row r="87" spans="1:11" x14ac:dyDescent="0.2">
      <c r="A87" s="8" t="s">
        <v>73</v>
      </c>
      <c r="B87" s="19"/>
      <c r="C87" s="121">
        <v>462</v>
      </c>
      <c r="D87" s="149">
        <v>248</v>
      </c>
      <c r="E87" s="124">
        <f t="shared" si="4"/>
        <v>-1</v>
      </c>
      <c r="F87" s="50">
        <f t="shared" si="5"/>
        <v>-1</v>
      </c>
      <c r="G87" s="21"/>
      <c r="H87" s="58">
        <v>3539</v>
      </c>
      <c r="I87" s="55">
        <v>3897</v>
      </c>
      <c r="J87" s="49">
        <f t="shared" si="6"/>
        <v>-1</v>
      </c>
      <c r="K87" s="50">
        <f t="shared" si="7"/>
        <v>-1</v>
      </c>
    </row>
    <row r="88" spans="1:11" x14ac:dyDescent="0.2">
      <c r="A88" s="8" t="s">
        <v>74</v>
      </c>
      <c r="B88" s="19"/>
      <c r="C88" s="121">
        <v>726</v>
      </c>
      <c r="D88" s="149">
        <v>592</v>
      </c>
      <c r="E88" s="124">
        <f t="shared" si="4"/>
        <v>-1</v>
      </c>
      <c r="F88" s="50">
        <f t="shared" si="5"/>
        <v>-1</v>
      </c>
      <c r="G88" s="21"/>
      <c r="H88" s="58">
        <v>4799</v>
      </c>
      <c r="I88" s="55">
        <v>5545</v>
      </c>
      <c r="J88" s="49">
        <f t="shared" si="6"/>
        <v>-1</v>
      </c>
      <c r="K88" s="50">
        <f t="shared" si="7"/>
        <v>-1</v>
      </c>
    </row>
    <row r="89" spans="1:11" x14ac:dyDescent="0.2">
      <c r="A89" s="8" t="s">
        <v>75</v>
      </c>
      <c r="B89" s="19"/>
      <c r="C89" s="121">
        <v>173</v>
      </c>
      <c r="D89" s="149">
        <v>127</v>
      </c>
      <c r="E89" s="124">
        <f t="shared" si="4"/>
        <v>-1</v>
      </c>
      <c r="F89" s="50">
        <f t="shared" si="5"/>
        <v>-1</v>
      </c>
      <c r="G89" s="21"/>
      <c r="H89" s="58">
        <v>777</v>
      </c>
      <c r="I89" s="55">
        <v>1372</v>
      </c>
      <c r="J89" s="49">
        <f t="shared" si="6"/>
        <v>-1</v>
      </c>
      <c r="K89" s="50">
        <f t="shared" si="7"/>
        <v>-1</v>
      </c>
    </row>
    <row r="90" spans="1:11" x14ac:dyDescent="0.2">
      <c r="A90" s="8"/>
      <c r="B90" s="19"/>
      <c r="C90" s="121"/>
      <c r="D90" s="149"/>
      <c r="E90" s="124"/>
      <c r="F90" s="50"/>
      <c r="G90" s="21"/>
      <c r="H90" s="58"/>
      <c r="I90" s="55"/>
      <c r="J90" s="49"/>
      <c r="K90" s="50"/>
    </row>
    <row r="91" spans="1:11" x14ac:dyDescent="0.2">
      <c r="A91" s="8" t="s">
        <v>76</v>
      </c>
      <c r="B91" s="19">
        <f>SUM(B92:B94)</f>
        <v>0</v>
      </c>
      <c r="C91" s="121">
        <f>SUM(C92:C94)</f>
        <v>3127</v>
      </c>
      <c r="D91" s="149">
        <v>2930</v>
      </c>
      <c r="E91" s="124">
        <f t="shared" si="4"/>
        <v>-1</v>
      </c>
      <c r="F91" s="50">
        <f t="shared" si="5"/>
        <v>-1</v>
      </c>
      <c r="G91" s="21"/>
      <c r="H91" s="58">
        <v>21236</v>
      </c>
      <c r="I91" s="55">
        <v>24247</v>
      </c>
      <c r="J91" s="49">
        <f t="shared" si="6"/>
        <v>-1</v>
      </c>
      <c r="K91" s="50">
        <f t="shared" si="7"/>
        <v>-1</v>
      </c>
    </row>
    <row r="92" spans="1:11" x14ac:dyDescent="0.2">
      <c r="A92" s="8" t="s">
        <v>77</v>
      </c>
      <c r="B92" s="19"/>
      <c r="C92" s="121">
        <v>2774</v>
      </c>
      <c r="D92" s="149">
        <v>2647</v>
      </c>
      <c r="E92" s="124">
        <f t="shared" si="4"/>
        <v>-1</v>
      </c>
      <c r="F92" s="50">
        <f t="shared" si="5"/>
        <v>-1</v>
      </c>
      <c r="G92" s="21"/>
      <c r="H92" s="58">
        <v>18579</v>
      </c>
      <c r="I92" s="55">
        <v>21189</v>
      </c>
      <c r="J92" s="49">
        <f t="shared" si="6"/>
        <v>-1</v>
      </c>
      <c r="K92" s="50">
        <f t="shared" si="7"/>
        <v>-1</v>
      </c>
    </row>
    <row r="93" spans="1:11" x14ac:dyDescent="0.2">
      <c r="A93" s="8" t="s">
        <v>78</v>
      </c>
      <c r="B93" s="19"/>
      <c r="C93" s="121">
        <v>311</v>
      </c>
      <c r="D93" s="149">
        <v>269</v>
      </c>
      <c r="E93" s="124">
        <f t="shared" si="4"/>
        <v>-1</v>
      </c>
      <c r="F93" s="50">
        <f t="shared" si="5"/>
        <v>-1</v>
      </c>
      <c r="G93" s="21"/>
      <c r="H93" s="58">
        <v>2126</v>
      </c>
      <c r="I93" s="55">
        <v>2459</v>
      </c>
      <c r="J93" s="49">
        <f t="shared" si="6"/>
        <v>-1</v>
      </c>
      <c r="K93" s="50">
        <f t="shared" si="7"/>
        <v>-1</v>
      </c>
    </row>
    <row r="94" spans="1:11" x14ac:dyDescent="0.2">
      <c r="A94" s="8" t="s">
        <v>19</v>
      </c>
      <c r="B94" s="19"/>
      <c r="C94" s="121">
        <v>42</v>
      </c>
      <c r="D94" s="149">
        <v>14</v>
      </c>
      <c r="E94" s="124">
        <f t="shared" si="4"/>
        <v>-1</v>
      </c>
      <c r="F94" s="50">
        <f t="shared" si="5"/>
        <v>-1</v>
      </c>
      <c r="G94" s="21"/>
      <c r="H94" s="58">
        <v>531</v>
      </c>
      <c r="I94" s="55">
        <v>599</v>
      </c>
      <c r="J94" s="49">
        <f t="shared" si="6"/>
        <v>-1</v>
      </c>
      <c r="K94" s="50">
        <f t="shared" si="7"/>
        <v>-1</v>
      </c>
    </row>
    <row r="95" spans="1:11" x14ac:dyDescent="0.2">
      <c r="A95" s="8"/>
      <c r="B95" s="19"/>
      <c r="C95" s="121"/>
      <c r="D95" s="149"/>
      <c r="E95" s="124"/>
      <c r="F95" s="50"/>
      <c r="G95" s="21"/>
      <c r="H95" s="58"/>
      <c r="I95" s="55"/>
      <c r="J95" s="49"/>
      <c r="K95" s="50"/>
    </row>
    <row r="96" spans="1:11" ht="13.5" thickBot="1" x14ac:dyDescent="0.25">
      <c r="A96" s="11" t="s">
        <v>79</v>
      </c>
      <c r="B96" s="20"/>
      <c r="C96" s="122">
        <v>1357</v>
      </c>
      <c r="D96" s="150">
        <v>733</v>
      </c>
      <c r="E96" s="125">
        <f t="shared" si="4"/>
        <v>-1</v>
      </c>
      <c r="F96" s="52">
        <f t="shared" si="5"/>
        <v>-1</v>
      </c>
      <c r="G96" s="22"/>
      <c r="H96" s="59">
        <v>6881</v>
      </c>
      <c r="I96" s="60">
        <v>6791</v>
      </c>
      <c r="J96" s="51">
        <f t="shared" si="6"/>
        <v>-1</v>
      </c>
      <c r="K96" s="52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47" priority="5" operator="lessThan">
      <formula>0</formula>
    </cfRule>
    <cfRule type="cellIs" dxfId="46" priority="6" operator="greaterThan">
      <formula>0</formula>
    </cfRule>
    <cfRule type="cellIs" dxfId="45" priority="7" operator="greaterThan">
      <formula>0</formula>
    </cfRule>
    <cfRule type="cellIs" dxfId="44" priority="8" operator="lessThan">
      <formula>0</formula>
    </cfRule>
  </conditionalFormatting>
  <conditionalFormatting sqref="J5:K96">
    <cfRule type="cellIs" dxfId="43" priority="1" operator="lessThan">
      <formula>0</formula>
    </cfRule>
    <cfRule type="cellIs" dxfId="42" priority="2" operator="greaterThan">
      <formula>0</formula>
    </cfRule>
    <cfRule type="cellIs" dxfId="41" priority="3" operator="greaterThan">
      <formula>0</formula>
    </cfRule>
    <cfRule type="cellIs" dxfId="40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L37" sqref="L37"/>
    </sheetView>
  </sheetViews>
  <sheetFormatPr defaultColWidth="9" defaultRowHeight="12.75" x14ac:dyDescent="0.2"/>
  <cols>
    <col min="1" max="1" width="26.375" style="53" customWidth="1"/>
    <col min="2" max="2" width="4.375" style="53" bestFit="1" customWidth="1"/>
    <col min="3" max="6" width="6.625" style="53" bestFit="1" customWidth="1"/>
    <col min="7" max="7" width="4.375" style="53" bestFit="1" customWidth="1"/>
    <col min="8" max="9" width="8" style="53" bestFit="1" customWidth="1"/>
    <col min="10" max="11" width="6.625" style="53" bestFit="1" customWidth="1"/>
    <col min="12" max="16384" width="9" style="53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54"/>
      <c r="C2" s="54"/>
      <c r="D2" s="54"/>
      <c r="G2" s="54"/>
      <c r="H2" s="54"/>
      <c r="I2" s="54"/>
    </row>
    <row r="3" spans="1:11" ht="13.5" thickBot="1" x14ac:dyDescent="0.25">
      <c r="A3" s="12"/>
      <c r="B3" s="179" t="s">
        <v>100</v>
      </c>
      <c r="C3" s="180"/>
      <c r="D3" s="181"/>
      <c r="E3" s="179" t="s">
        <v>0</v>
      </c>
      <c r="F3" s="181"/>
      <c r="G3" s="182" t="s">
        <v>101</v>
      </c>
      <c r="H3" s="183"/>
      <c r="I3" s="184"/>
      <c r="J3" s="179" t="s">
        <v>0</v>
      </c>
      <c r="K3" s="181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7">
        <v>2016</v>
      </c>
      <c r="H4" s="70">
        <v>2015</v>
      </c>
      <c r="I4" s="71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47">
        <f>C6+C27+C35+C79+C91+C96</f>
        <v>264094</v>
      </c>
      <c r="D5" s="148">
        <v>181895</v>
      </c>
      <c r="E5" s="129">
        <f>B5/C5-1</f>
        <v>-1</v>
      </c>
      <c r="F5" s="24">
        <f>B5/D5-1</f>
        <v>-1</v>
      </c>
      <c r="G5" s="21"/>
      <c r="H5" s="73">
        <v>2075917</v>
      </c>
      <c r="I5" s="72">
        <v>2272719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21">
        <f>C8+C21</f>
        <v>15415</v>
      </c>
      <c r="D6" s="149">
        <v>9091</v>
      </c>
      <c r="E6" s="124">
        <f t="shared" ref="E6:E69" si="0">B6/C6-1</f>
        <v>-1</v>
      </c>
      <c r="F6" s="64">
        <f t="shared" ref="F6:F69" si="1">B6/D6-1</f>
        <v>-1</v>
      </c>
      <c r="G6" s="21"/>
      <c r="H6" s="74">
        <v>162172</v>
      </c>
      <c r="I6" s="68">
        <v>168086</v>
      </c>
      <c r="J6" s="63">
        <f t="shared" ref="J6:J69" si="2">G6/H6-1</f>
        <v>-1</v>
      </c>
      <c r="K6" s="64">
        <f t="shared" ref="K6:K69" si="3">G6/I6-1</f>
        <v>-1</v>
      </c>
    </row>
    <row r="7" spans="1:11" x14ac:dyDescent="0.2">
      <c r="A7" s="8"/>
      <c r="B7" s="19"/>
      <c r="C7" s="121"/>
      <c r="D7" s="149"/>
      <c r="E7" s="124"/>
      <c r="F7" s="64"/>
      <c r="G7" s="21"/>
      <c r="H7" s="74"/>
      <c r="I7" s="68"/>
      <c r="J7" s="63"/>
      <c r="K7" s="64"/>
    </row>
    <row r="8" spans="1:11" x14ac:dyDescent="0.2">
      <c r="A8" s="8" t="s">
        <v>3</v>
      </c>
      <c r="B8" s="19">
        <f>SUM(B9:B19)</f>
        <v>0</v>
      </c>
      <c r="C8" s="121">
        <f>SUM(C9:C19)</f>
        <v>8567</v>
      </c>
      <c r="D8" s="149">
        <v>4815</v>
      </c>
      <c r="E8" s="124">
        <f t="shared" si="0"/>
        <v>-1</v>
      </c>
      <c r="F8" s="64">
        <f t="shared" si="1"/>
        <v>-1</v>
      </c>
      <c r="G8" s="21"/>
      <c r="H8" s="74">
        <v>112168</v>
      </c>
      <c r="I8" s="68">
        <v>123129</v>
      </c>
      <c r="J8" s="63">
        <f t="shared" si="2"/>
        <v>-1</v>
      </c>
      <c r="K8" s="64">
        <f t="shared" si="3"/>
        <v>-1</v>
      </c>
    </row>
    <row r="9" spans="1:11" x14ac:dyDescent="0.2">
      <c r="A9" s="8" t="s">
        <v>4</v>
      </c>
      <c r="B9" s="19"/>
      <c r="C9" s="121">
        <v>1778</v>
      </c>
      <c r="D9" s="149">
        <v>707</v>
      </c>
      <c r="E9" s="124">
        <f t="shared" si="0"/>
        <v>-1</v>
      </c>
      <c r="F9" s="64">
        <f t="shared" si="1"/>
        <v>-1</v>
      </c>
      <c r="G9" s="21"/>
      <c r="H9" s="74">
        <v>25637</v>
      </c>
      <c r="I9" s="68">
        <v>24222</v>
      </c>
      <c r="J9" s="63">
        <f t="shared" si="2"/>
        <v>-1</v>
      </c>
      <c r="K9" s="64">
        <f t="shared" si="3"/>
        <v>-1</v>
      </c>
    </row>
    <row r="10" spans="1:11" x14ac:dyDescent="0.2">
      <c r="A10" s="8" t="s">
        <v>5</v>
      </c>
      <c r="B10" s="19"/>
      <c r="C10" s="121">
        <v>75</v>
      </c>
      <c r="D10" s="149">
        <v>51</v>
      </c>
      <c r="E10" s="124">
        <f t="shared" si="0"/>
        <v>-1</v>
      </c>
      <c r="F10" s="64">
        <f t="shared" si="1"/>
        <v>-1</v>
      </c>
      <c r="G10" s="21"/>
      <c r="H10" s="74">
        <v>2396</v>
      </c>
      <c r="I10" s="68">
        <v>5668</v>
      </c>
      <c r="J10" s="63">
        <f t="shared" si="2"/>
        <v>-1</v>
      </c>
      <c r="K10" s="64">
        <f t="shared" si="3"/>
        <v>-1</v>
      </c>
    </row>
    <row r="11" spans="1:11" x14ac:dyDescent="0.2">
      <c r="A11" s="8" t="s">
        <v>6</v>
      </c>
      <c r="B11" s="19"/>
      <c r="C11" s="121">
        <v>282</v>
      </c>
      <c r="D11" s="149">
        <v>299</v>
      </c>
      <c r="E11" s="124">
        <f t="shared" si="0"/>
        <v>-1</v>
      </c>
      <c r="F11" s="64">
        <f t="shared" si="1"/>
        <v>-1</v>
      </c>
      <c r="G11" s="21"/>
      <c r="H11" s="74">
        <v>13242</v>
      </c>
      <c r="I11" s="68">
        <v>18753</v>
      </c>
      <c r="J11" s="63">
        <f t="shared" si="2"/>
        <v>-1</v>
      </c>
      <c r="K11" s="64">
        <f t="shared" si="3"/>
        <v>-1</v>
      </c>
    </row>
    <row r="12" spans="1:11" x14ac:dyDescent="0.2">
      <c r="A12" s="8" t="s">
        <v>86</v>
      </c>
      <c r="B12" s="19"/>
      <c r="C12" s="121">
        <v>347</v>
      </c>
      <c r="D12" s="149">
        <v>255</v>
      </c>
      <c r="E12" s="124">
        <f t="shared" si="0"/>
        <v>-1</v>
      </c>
      <c r="F12" s="64">
        <f t="shared" si="1"/>
        <v>-1</v>
      </c>
      <c r="G12" s="21"/>
      <c r="H12" s="74">
        <v>2854</v>
      </c>
      <c r="I12" s="68">
        <v>4214</v>
      </c>
      <c r="J12" s="63">
        <f t="shared" si="2"/>
        <v>-1</v>
      </c>
      <c r="K12" s="64">
        <f t="shared" si="3"/>
        <v>-1</v>
      </c>
    </row>
    <row r="13" spans="1:11" x14ac:dyDescent="0.2">
      <c r="A13" s="8" t="s">
        <v>8</v>
      </c>
      <c r="B13" s="19"/>
      <c r="C13" s="121">
        <v>2605</v>
      </c>
      <c r="D13" s="149">
        <v>1463</v>
      </c>
      <c r="E13" s="124">
        <f t="shared" si="0"/>
        <v>-1</v>
      </c>
      <c r="F13" s="64">
        <f t="shared" si="1"/>
        <v>-1</v>
      </c>
      <c r="G13" s="21"/>
      <c r="H13" s="74">
        <v>28229</v>
      </c>
      <c r="I13" s="68">
        <v>21974</v>
      </c>
      <c r="J13" s="63">
        <f t="shared" si="2"/>
        <v>-1</v>
      </c>
      <c r="K13" s="64">
        <f t="shared" si="3"/>
        <v>-1</v>
      </c>
    </row>
    <row r="14" spans="1:11" x14ac:dyDescent="0.2">
      <c r="A14" s="8" t="s">
        <v>9</v>
      </c>
      <c r="B14" s="19"/>
      <c r="C14" s="121">
        <v>812</v>
      </c>
      <c r="D14" s="149">
        <v>562</v>
      </c>
      <c r="E14" s="124">
        <f t="shared" si="0"/>
        <v>-1</v>
      </c>
      <c r="F14" s="64">
        <f t="shared" si="1"/>
        <v>-1</v>
      </c>
      <c r="G14" s="21"/>
      <c r="H14" s="74">
        <v>6725</v>
      </c>
      <c r="I14" s="68">
        <v>9522</v>
      </c>
      <c r="J14" s="63">
        <f t="shared" si="2"/>
        <v>-1</v>
      </c>
      <c r="K14" s="64">
        <f t="shared" si="3"/>
        <v>-1</v>
      </c>
    </row>
    <row r="15" spans="1:11" x14ac:dyDescent="0.2">
      <c r="A15" s="8" t="s">
        <v>10</v>
      </c>
      <c r="B15" s="19"/>
      <c r="C15" s="121">
        <v>470</v>
      </c>
      <c r="D15" s="149">
        <v>195</v>
      </c>
      <c r="E15" s="124">
        <f t="shared" si="0"/>
        <v>-1</v>
      </c>
      <c r="F15" s="64">
        <f t="shared" si="1"/>
        <v>-1</v>
      </c>
      <c r="G15" s="21"/>
      <c r="H15" s="74">
        <v>4252</v>
      </c>
      <c r="I15" s="68">
        <v>4730</v>
      </c>
      <c r="J15" s="63">
        <f t="shared" si="2"/>
        <v>-1</v>
      </c>
      <c r="K15" s="64">
        <f t="shared" si="3"/>
        <v>-1</v>
      </c>
    </row>
    <row r="16" spans="1:11" x14ac:dyDescent="0.2">
      <c r="A16" s="8" t="s">
        <v>11</v>
      </c>
      <c r="B16" s="19"/>
      <c r="C16" s="121">
        <v>1145</v>
      </c>
      <c r="D16" s="149">
        <v>438</v>
      </c>
      <c r="E16" s="124">
        <f t="shared" si="0"/>
        <v>-1</v>
      </c>
      <c r="F16" s="64">
        <f t="shared" si="1"/>
        <v>-1</v>
      </c>
      <c r="G16" s="21"/>
      <c r="H16" s="74">
        <v>16228</v>
      </c>
      <c r="I16" s="68">
        <v>18716</v>
      </c>
      <c r="J16" s="63">
        <f t="shared" si="2"/>
        <v>-1</v>
      </c>
      <c r="K16" s="64">
        <f t="shared" si="3"/>
        <v>-1</v>
      </c>
    </row>
    <row r="17" spans="1:11" x14ac:dyDescent="0.2">
      <c r="A17" s="8" t="s">
        <v>12</v>
      </c>
      <c r="B17" s="19"/>
      <c r="C17" s="121">
        <v>379</v>
      </c>
      <c r="D17" s="149">
        <v>153</v>
      </c>
      <c r="E17" s="124">
        <f t="shared" si="0"/>
        <v>-1</v>
      </c>
      <c r="F17" s="64">
        <f t="shared" si="1"/>
        <v>-1</v>
      </c>
      <c r="G17" s="21"/>
      <c r="H17" s="74">
        <v>4807</v>
      </c>
      <c r="I17" s="68">
        <v>5479</v>
      </c>
      <c r="J17" s="63">
        <f t="shared" si="2"/>
        <v>-1</v>
      </c>
      <c r="K17" s="64">
        <f t="shared" si="3"/>
        <v>-1</v>
      </c>
    </row>
    <row r="18" spans="1:11" x14ac:dyDescent="0.2">
      <c r="A18" s="8" t="s">
        <v>13</v>
      </c>
      <c r="B18" s="19"/>
      <c r="C18" s="121">
        <v>145</v>
      </c>
      <c r="D18" s="149">
        <v>228</v>
      </c>
      <c r="E18" s="124">
        <f t="shared" si="0"/>
        <v>-1</v>
      </c>
      <c r="F18" s="64">
        <f t="shared" si="1"/>
        <v>-1</v>
      </c>
      <c r="G18" s="21"/>
      <c r="H18" s="74">
        <v>1616</v>
      </c>
      <c r="I18" s="68">
        <v>2437</v>
      </c>
      <c r="J18" s="63">
        <f t="shared" si="2"/>
        <v>-1</v>
      </c>
      <c r="K18" s="64">
        <f t="shared" si="3"/>
        <v>-1</v>
      </c>
    </row>
    <row r="19" spans="1:11" x14ac:dyDescent="0.2">
      <c r="A19" s="8" t="s">
        <v>14</v>
      </c>
      <c r="B19" s="19"/>
      <c r="C19" s="121">
        <v>529</v>
      </c>
      <c r="D19" s="149">
        <v>464</v>
      </c>
      <c r="E19" s="124">
        <f t="shared" si="0"/>
        <v>-1</v>
      </c>
      <c r="F19" s="64">
        <f t="shared" si="1"/>
        <v>-1</v>
      </c>
      <c r="G19" s="21"/>
      <c r="H19" s="74">
        <v>6127</v>
      </c>
      <c r="I19" s="68">
        <v>7414</v>
      </c>
      <c r="J19" s="63">
        <f t="shared" si="2"/>
        <v>-1</v>
      </c>
      <c r="K19" s="64">
        <f t="shared" si="3"/>
        <v>-1</v>
      </c>
    </row>
    <row r="20" spans="1:11" x14ac:dyDescent="0.2">
      <c r="A20" s="8"/>
      <c r="B20" s="19"/>
      <c r="C20" s="121"/>
      <c r="D20" s="149"/>
      <c r="E20" s="124"/>
      <c r="F20" s="64"/>
      <c r="G20" s="21"/>
      <c r="H20" s="74"/>
      <c r="I20" s="68"/>
      <c r="J20" s="63"/>
      <c r="K20" s="64"/>
    </row>
    <row r="21" spans="1:11" x14ac:dyDescent="0.2">
      <c r="A21" s="8" t="s">
        <v>15</v>
      </c>
      <c r="B21" s="19"/>
      <c r="C21" s="121">
        <f>SUM(C22:C25)</f>
        <v>6848</v>
      </c>
      <c r="D21" s="149">
        <v>4276</v>
      </c>
      <c r="E21" s="124">
        <f t="shared" si="0"/>
        <v>-1</v>
      </c>
      <c r="F21" s="64">
        <f t="shared" si="1"/>
        <v>-1</v>
      </c>
      <c r="G21" s="21"/>
      <c r="H21" s="74">
        <v>50004</v>
      </c>
      <c r="I21" s="68">
        <v>44957</v>
      </c>
      <c r="J21" s="63">
        <f t="shared" si="2"/>
        <v>-1</v>
      </c>
      <c r="K21" s="64">
        <f t="shared" si="3"/>
        <v>-1</v>
      </c>
    </row>
    <row r="22" spans="1:11" x14ac:dyDescent="0.2">
      <c r="A22" s="8" t="s">
        <v>16</v>
      </c>
      <c r="B22" s="19"/>
      <c r="C22" s="121">
        <v>430</v>
      </c>
      <c r="D22" s="149">
        <v>205</v>
      </c>
      <c r="E22" s="124">
        <f t="shared" si="0"/>
        <v>-1</v>
      </c>
      <c r="F22" s="64">
        <f t="shared" si="1"/>
        <v>-1</v>
      </c>
      <c r="G22" s="21"/>
      <c r="H22" s="74">
        <v>3842</v>
      </c>
      <c r="I22" s="68">
        <v>5185</v>
      </c>
      <c r="J22" s="63">
        <f t="shared" si="2"/>
        <v>-1</v>
      </c>
      <c r="K22" s="64">
        <f t="shared" si="3"/>
        <v>-1</v>
      </c>
    </row>
    <row r="23" spans="1:11" x14ac:dyDescent="0.2">
      <c r="A23" s="8" t="s">
        <v>17</v>
      </c>
      <c r="B23" s="19"/>
      <c r="C23" s="121">
        <v>1646</v>
      </c>
      <c r="D23" s="149">
        <v>753</v>
      </c>
      <c r="E23" s="124">
        <f t="shared" si="0"/>
        <v>-1</v>
      </c>
      <c r="F23" s="64">
        <f t="shared" si="1"/>
        <v>-1</v>
      </c>
      <c r="G23" s="21"/>
      <c r="H23" s="74">
        <v>19654</v>
      </c>
      <c r="I23" s="68">
        <v>17573</v>
      </c>
      <c r="J23" s="63">
        <f t="shared" si="2"/>
        <v>-1</v>
      </c>
      <c r="K23" s="64">
        <f t="shared" si="3"/>
        <v>-1</v>
      </c>
    </row>
    <row r="24" spans="1:11" x14ac:dyDescent="0.2">
      <c r="A24" s="8" t="s">
        <v>18</v>
      </c>
      <c r="B24" s="19"/>
      <c r="C24" s="121">
        <v>2911</v>
      </c>
      <c r="D24" s="149">
        <v>1797</v>
      </c>
      <c r="E24" s="124">
        <f t="shared" si="0"/>
        <v>-1</v>
      </c>
      <c r="F24" s="64">
        <f t="shared" si="1"/>
        <v>-1</v>
      </c>
      <c r="G24" s="21"/>
      <c r="H24" s="74">
        <v>16177</v>
      </c>
      <c r="I24" s="68">
        <v>12427</v>
      </c>
      <c r="J24" s="63">
        <f t="shared" si="2"/>
        <v>-1</v>
      </c>
      <c r="K24" s="64">
        <f t="shared" si="3"/>
        <v>-1</v>
      </c>
    </row>
    <row r="25" spans="1:11" x14ac:dyDescent="0.2">
      <c r="A25" s="8" t="s">
        <v>19</v>
      </c>
      <c r="B25" s="19"/>
      <c r="C25" s="121">
        <v>1861</v>
      </c>
      <c r="D25" s="149">
        <v>1521</v>
      </c>
      <c r="E25" s="124">
        <f t="shared" si="0"/>
        <v>-1</v>
      </c>
      <c r="F25" s="64">
        <f t="shared" si="1"/>
        <v>-1</v>
      </c>
      <c r="G25" s="21"/>
      <c r="H25" s="74">
        <v>10322</v>
      </c>
      <c r="I25" s="68">
        <v>9772</v>
      </c>
      <c r="J25" s="63">
        <f t="shared" si="2"/>
        <v>-1</v>
      </c>
      <c r="K25" s="64">
        <f t="shared" si="3"/>
        <v>-1</v>
      </c>
    </row>
    <row r="26" spans="1:11" x14ac:dyDescent="0.2">
      <c r="A26" s="8"/>
      <c r="B26" s="19"/>
      <c r="C26" s="121"/>
      <c r="D26" s="149"/>
      <c r="E26" s="124"/>
      <c r="F26" s="64"/>
      <c r="G26" s="21"/>
      <c r="H26" s="74"/>
      <c r="I26" s="68"/>
      <c r="J26" s="63"/>
      <c r="K26" s="64"/>
    </row>
    <row r="27" spans="1:11" x14ac:dyDescent="0.2">
      <c r="A27" s="8" t="s">
        <v>20</v>
      </c>
      <c r="B27" s="19">
        <f>SUM(B28:B33)</f>
        <v>0</v>
      </c>
      <c r="C27" s="121">
        <f>SUM(C28:C33)</f>
        <v>5333</v>
      </c>
      <c r="D27" s="149">
        <v>3548</v>
      </c>
      <c r="E27" s="124">
        <f t="shared" si="0"/>
        <v>-1</v>
      </c>
      <c r="F27" s="64">
        <f t="shared" si="1"/>
        <v>-1</v>
      </c>
      <c r="G27" s="21"/>
      <c r="H27" s="74">
        <v>42408</v>
      </c>
      <c r="I27" s="68">
        <v>39930</v>
      </c>
      <c r="J27" s="63">
        <f t="shared" si="2"/>
        <v>-1</v>
      </c>
      <c r="K27" s="64">
        <f t="shared" si="3"/>
        <v>-1</v>
      </c>
    </row>
    <row r="28" spans="1:11" x14ac:dyDescent="0.2">
      <c r="A28" s="8" t="s">
        <v>21</v>
      </c>
      <c r="B28" s="19"/>
      <c r="C28" s="121">
        <v>1363</v>
      </c>
      <c r="D28" s="149">
        <v>935</v>
      </c>
      <c r="E28" s="124">
        <f t="shared" si="0"/>
        <v>-1</v>
      </c>
      <c r="F28" s="64">
        <f t="shared" si="1"/>
        <v>-1</v>
      </c>
      <c r="G28" s="21"/>
      <c r="H28" s="74">
        <v>12663</v>
      </c>
      <c r="I28" s="68">
        <v>12752</v>
      </c>
      <c r="J28" s="63">
        <f t="shared" si="2"/>
        <v>-1</v>
      </c>
      <c r="K28" s="64">
        <f t="shared" si="3"/>
        <v>-1</v>
      </c>
    </row>
    <row r="29" spans="1:11" x14ac:dyDescent="0.2">
      <c r="A29" s="8" t="s">
        <v>22</v>
      </c>
      <c r="B29" s="19"/>
      <c r="C29" s="121">
        <v>181</v>
      </c>
      <c r="D29" s="149">
        <v>123</v>
      </c>
      <c r="E29" s="124">
        <f t="shared" si="0"/>
        <v>-1</v>
      </c>
      <c r="F29" s="64">
        <f t="shared" si="1"/>
        <v>-1</v>
      </c>
      <c r="G29" s="21"/>
      <c r="H29" s="74">
        <v>5618</v>
      </c>
      <c r="I29" s="68">
        <v>4866</v>
      </c>
      <c r="J29" s="63">
        <f t="shared" si="2"/>
        <v>-1</v>
      </c>
      <c r="K29" s="64">
        <f t="shared" si="3"/>
        <v>-1</v>
      </c>
    </row>
    <row r="30" spans="1:11" x14ac:dyDescent="0.2">
      <c r="A30" s="8" t="s">
        <v>23</v>
      </c>
      <c r="B30" s="19"/>
      <c r="C30" s="121">
        <v>433</v>
      </c>
      <c r="D30" s="149">
        <v>363</v>
      </c>
      <c r="E30" s="124">
        <f t="shared" si="0"/>
        <v>-1</v>
      </c>
      <c r="F30" s="64">
        <f t="shared" si="1"/>
        <v>-1</v>
      </c>
      <c r="G30" s="21"/>
      <c r="H30" s="74">
        <v>2487</v>
      </c>
      <c r="I30" s="68">
        <v>2583</v>
      </c>
      <c r="J30" s="63">
        <f t="shared" si="2"/>
        <v>-1</v>
      </c>
      <c r="K30" s="64">
        <f t="shared" si="3"/>
        <v>-1</v>
      </c>
    </row>
    <row r="31" spans="1:11" x14ac:dyDescent="0.2">
      <c r="A31" s="7" t="s">
        <v>24</v>
      </c>
      <c r="B31" s="19"/>
      <c r="C31" s="121">
        <v>911</v>
      </c>
      <c r="D31" s="149">
        <v>448</v>
      </c>
      <c r="E31" s="124">
        <f t="shared" si="0"/>
        <v>-1</v>
      </c>
      <c r="F31" s="64">
        <f t="shared" si="1"/>
        <v>-1</v>
      </c>
      <c r="G31" s="21"/>
      <c r="H31" s="74">
        <v>6425</v>
      </c>
      <c r="I31" s="68">
        <v>5729</v>
      </c>
      <c r="J31" s="63">
        <f t="shared" si="2"/>
        <v>-1</v>
      </c>
      <c r="K31" s="64">
        <f t="shared" si="3"/>
        <v>-1</v>
      </c>
    </row>
    <row r="32" spans="1:11" x14ac:dyDescent="0.2">
      <c r="A32" s="7" t="s">
        <v>25</v>
      </c>
      <c r="B32" s="19"/>
      <c r="C32" s="121">
        <v>408</v>
      </c>
      <c r="D32" s="149">
        <v>270</v>
      </c>
      <c r="E32" s="124">
        <f t="shared" si="0"/>
        <v>-1</v>
      </c>
      <c r="F32" s="64">
        <f t="shared" si="1"/>
        <v>-1</v>
      </c>
      <c r="G32" s="21"/>
      <c r="H32" s="74">
        <v>2078</v>
      </c>
      <c r="I32" s="68">
        <v>2279</v>
      </c>
      <c r="J32" s="63">
        <f t="shared" si="2"/>
        <v>-1</v>
      </c>
      <c r="K32" s="64">
        <f t="shared" si="3"/>
        <v>-1</v>
      </c>
    </row>
    <row r="33" spans="1:11" x14ac:dyDescent="0.2">
      <c r="A33" s="8" t="s">
        <v>19</v>
      </c>
      <c r="B33" s="19"/>
      <c r="C33" s="121">
        <v>2037</v>
      </c>
      <c r="D33" s="149">
        <v>1409</v>
      </c>
      <c r="E33" s="124">
        <f t="shared" si="0"/>
        <v>-1</v>
      </c>
      <c r="F33" s="64">
        <f t="shared" si="1"/>
        <v>-1</v>
      </c>
      <c r="G33" s="21"/>
      <c r="H33" s="74">
        <v>13137</v>
      </c>
      <c r="I33" s="68">
        <v>11721</v>
      </c>
      <c r="J33" s="63">
        <f t="shared" si="2"/>
        <v>-1</v>
      </c>
      <c r="K33" s="64">
        <f t="shared" si="3"/>
        <v>-1</v>
      </c>
    </row>
    <row r="34" spans="1:11" x14ac:dyDescent="0.2">
      <c r="A34" s="3"/>
      <c r="B34" s="19"/>
      <c r="C34" s="121"/>
      <c r="D34" s="149"/>
      <c r="E34" s="124"/>
      <c r="F34" s="64"/>
      <c r="G34" s="21"/>
      <c r="H34" s="74"/>
      <c r="I34" s="68"/>
      <c r="J34" s="63"/>
      <c r="K34" s="64"/>
    </row>
    <row r="35" spans="1:11" x14ac:dyDescent="0.2">
      <c r="A35" s="8" t="s">
        <v>26</v>
      </c>
      <c r="B35" s="19">
        <f>B36+SUM(B41:B51)+B53+SUM(B62:B65)+SUM(B67:B77)</f>
        <v>0</v>
      </c>
      <c r="C35" s="121">
        <f>C36+SUM(C41:C51)+C53+SUM(C62:C65)+SUM(C67:C77)</f>
        <v>174811</v>
      </c>
      <c r="D35" s="149">
        <v>125267</v>
      </c>
      <c r="E35" s="124">
        <f t="shared" si="0"/>
        <v>-1</v>
      </c>
      <c r="F35" s="64">
        <f t="shared" si="1"/>
        <v>-1</v>
      </c>
      <c r="G35" s="21"/>
      <c r="H35" s="74">
        <v>1273837</v>
      </c>
      <c r="I35" s="68">
        <v>1461267</v>
      </c>
      <c r="J35" s="63">
        <f t="shared" si="2"/>
        <v>-1</v>
      </c>
      <c r="K35" s="64">
        <f t="shared" si="3"/>
        <v>-1</v>
      </c>
    </row>
    <row r="36" spans="1:11" x14ac:dyDescent="0.2">
      <c r="A36" s="8" t="s">
        <v>27</v>
      </c>
      <c r="B36" s="19"/>
      <c r="C36" s="121">
        <v>3181</v>
      </c>
      <c r="D36" s="149">
        <v>2056</v>
      </c>
      <c r="E36" s="124">
        <f t="shared" si="0"/>
        <v>-1</v>
      </c>
      <c r="F36" s="64">
        <f t="shared" si="1"/>
        <v>-1</v>
      </c>
      <c r="G36" s="21"/>
      <c r="H36" s="74">
        <v>44728</v>
      </c>
      <c r="I36" s="68">
        <v>56451</v>
      </c>
      <c r="J36" s="63">
        <f t="shared" si="2"/>
        <v>-1</v>
      </c>
      <c r="K36" s="64">
        <f t="shared" si="3"/>
        <v>-1</v>
      </c>
    </row>
    <row r="37" spans="1:11" x14ac:dyDescent="0.2">
      <c r="A37" s="8" t="s">
        <v>28</v>
      </c>
      <c r="B37" s="19"/>
      <c r="C37" s="121">
        <v>401</v>
      </c>
      <c r="D37" s="149">
        <v>304</v>
      </c>
      <c r="E37" s="124">
        <f t="shared" si="0"/>
        <v>-1</v>
      </c>
      <c r="F37" s="64">
        <f t="shared" si="1"/>
        <v>-1</v>
      </c>
      <c r="G37" s="21"/>
      <c r="H37" s="74">
        <v>7092</v>
      </c>
      <c r="I37" s="68">
        <v>12226</v>
      </c>
      <c r="J37" s="63">
        <f t="shared" si="2"/>
        <v>-1</v>
      </c>
      <c r="K37" s="64">
        <f t="shared" si="3"/>
        <v>-1</v>
      </c>
    </row>
    <row r="38" spans="1:11" x14ac:dyDescent="0.2">
      <c r="A38" s="8" t="s">
        <v>29</v>
      </c>
      <c r="B38" s="19"/>
      <c r="C38" s="121">
        <v>1217</v>
      </c>
      <c r="D38" s="149">
        <v>713</v>
      </c>
      <c r="E38" s="124">
        <f t="shared" si="0"/>
        <v>-1</v>
      </c>
      <c r="F38" s="64">
        <f t="shared" si="1"/>
        <v>-1</v>
      </c>
      <c r="G38" s="21"/>
      <c r="H38" s="74">
        <v>15839</v>
      </c>
      <c r="I38" s="68">
        <v>17723</v>
      </c>
      <c r="J38" s="63">
        <f t="shared" si="2"/>
        <v>-1</v>
      </c>
      <c r="K38" s="64">
        <f t="shared" si="3"/>
        <v>-1</v>
      </c>
    </row>
    <row r="39" spans="1:11" x14ac:dyDescent="0.2">
      <c r="A39" s="8" t="s">
        <v>30</v>
      </c>
      <c r="B39" s="19"/>
      <c r="C39" s="121">
        <v>554</v>
      </c>
      <c r="D39" s="149">
        <v>411</v>
      </c>
      <c r="E39" s="124">
        <f t="shared" si="0"/>
        <v>-1</v>
      </c>
      <c r="F39" s="64">
        <f t="shared" si="1"/>
        <v>-1</v>
      </c>
      <c r="G39" s="21"/>
      <c r="H39" s="74">
        <v>8409</v>
      </c>
      <c r="I39" s="68">
        <v>9443</v>
      </c>
      <c r="J39" s="63">
        <f t="shared" si="2"/>
        <v>-1</v>
      </c>
      <c r="K39" s="64">
        <f t="shared" si="3"/>
        <v>-1</v>
      </c>
    </row>
    <row r="40" spans="1:11" x14ac:dyDescent="0.2">
      <c r="A40" s="8" t="s">
        <v>31</v>
      </c>
      <c r="B40" s="19"/>
      <c r="C40" s="121">
        <v>977</v>
      </c>
      <c r="D40" s="149">
        <v>616</v>
      </c>
      <c r="E40" s="124">
        <f t="shared" si="0"/>
        <v>-1</v>
      </c>
      <c r="F40" s="64">
        <f t="shared" si="1"/>
        <v>-1</v>
      </c>
      <c r="G40" s="21"/>
      <c r="H40" s="74">
        <v>13089</v>
      </c>
      <c r="I40" s="68">
        <v>16776</v>
      </c>
      <c r="J40" s="63">
        <f t="shared" si="2"/>
        <v>-1</v>
      </c>
      <c r="K40" s="64">
        <f t="shared" si="3"/>
        <v>-1</v>
      </c>
    </row>
    <row r="41" spans="1:11" x14ac:dyDescent="0.2">
      <c r="A41" s="8" t="s">
        <v>32</v>
      </c>
      <c r="B41" s="19"/>
      <c r="C41" s="121">
        <v>19262</v>
      </c>
      <c r="D41" s="149">
        <v>13272</v>
      </c>
      <c r="E41" s="124">
        <f t="shared" si="0"/>
        <v>-1</v>
      </c>
      <c r="F41" s="64">
        <f t="shared" si="1"/>
        <v>-1</v>
      </c>
      <c r="G41" s="21"/>
      <c r="H41" s="74">
        <v>130947</v>
      </c>
      <c r="I41" s="68">
        <v>124776</v>
      </c>
      <c r="J41" s="63">
        <f t="shared" si="2"/>
        <v>-1</v>
      </c>
      <c r="K41" s="64">
        <f t="shared" si="3"/>
        <v>-1</v>
      </c>
    </row>
    <row r="42" spans="1:11" x14ac:dyDescent="0.2">
      <c r="A42" s="8" t="s">
        <v>33</v>
      </c>
      <c r="B42" s="19"/>
      <c r="C42" s="121">
        <v>668</v>
      </c>
      <c r="D42" s="149">
        <v>321</v>
      </c>
      <c r="E42" s="124">
        <f t="shared" si="0"/>
        <v>-1</v>
      </c>
      <c r="F42" s="64">
        <f t="shared" si="1"/>
        <v>-1</v>
      </c>
      <c r="G42" s="21"/>
      <c r="H42" s="74">
        <v>5587</v>
      </c>
      <c r="I42" s="68">
        <v>5520</v>
      </c>
      <c r="J42" s="63">
        <f t="shared" si="2"/>
        <v>-1</v>
      </c>
      <c r="K42" s="64">
        <f t="shared" si="3"/>
        <v>-1</v>
      </c>
    </row>
    <row r="43" spans="1:11" x14ac:dyDescent="0.2">
      <c r="A43" s="8" t="s">
        <v>34</v>
      </c>
      <c r="B43" s="19"/>
      <c r="C43" s="121">
        <v>2940</v>
      </c>
      <c r="D43" s="149">
        <v>1888</v>
      </c>
      <c r="E43" s="124">
        <f t="shared" si="0"/>
        <v>-1</v>
      </c>
      <c r="F43" s="64">
        <f t="shared" si="1"/>
        <v>-1</v>
      </c>
      <c r="G43" s="21"/>
      <c r="H43" s="74">
        <v>32565</v>
      </c>
      <c r="I43" s="68">
        <v>37738</v>
      </c>
      <c r="J43" s="63">
        <f t="shared" si="2"/>
        <v>-1</v>
      </c>
      <c r="K43" s="64">
        <f t="shared" si="3"/>
        <v>-1</v>
      </c>
    </row>
    <row r="44" spans="1:11" x14ac:dyDescent="0.2">
      <c r="A44" s="8" t="s">
        <v>35</v>
      </c>
      <c r="B44" s="19"/>
      <c r="C44" s="121">
        <v>2584</v>
      </c>
      <c r="D44" s="149">
        <v>2139</v>
      </c>
      <c r="E44" s="124">
        <f t="shared" si="0"/>
        <v>-1</v>
      </c>
      <c r="F44" s="64">
        <f t="shared" si="1"/>
        <v>-1</v>
      </c>
      <c r="G44" s="21"/>
      <c r="H44" s="74">
        <v>22356</v>
      </c>
      <c r="I44" s="68">
        <v>23313</v>
      </c>
      <c r="J44" s="63">
        <f t="shared" si="2"/>
        <v>-1</v>
      </c>
      <c r="K44" s="64">
        <f t="shared" si="3"/>
        <v>-1</v>
      </c>
    </row>
    <row r="45" spans="1:11" x14ac:dyDescent="0.2">
      <c r="A45" s="7" t="s">
        <v>36</v>
      </c>
      <c r="B45" s="19"/>
      <c r="C45" s="121">
        <v>42954</v>
      </c>
      <c r="D45" s="149">
        <v>35535</v>
      </c>
      <c r="E45" s="124">
        <f t="shared" si="0"/>
        <v>-1</v>
      </c>
      <c r="F45" s="64">
        <f t="shared" si="1"/>
        <v>-1</v>
      </c>
      <c r="G45" s="21"/>
      <c r="H45" s="74">
        <v>214132</v>
      </c>
      <c r="I45" s="68">
        <v>213674</v>
      </c>
      <c r="J45" s="63">
        <f t="shared" si="2"/>
        <v>-1</v>
      </c>
      <c r="K45" s="64">
        <f t="shared" si="3"/>
        <v>-1</v>
      </c>
    </row>
    <row r="46" spans="1:11" x14ac:dyDescent="0.2">
      <c r="A46" s="7" t="s">
        <v>37</v>
      </c>
      <c r="B46" s="19"/>
      <c r="C46" s="121">
        <v>11238</v>
      </c>
      <c r="D46" s="149">
        <v>5969</v>
      </c>
      <c r="E46" s="124">
        <f t="shared" si="0"/>
        <v>-1</v>
      </c>
      <c r="F46" s="64">
        <f t="shared" si="1"/>
        <v>-1</v>
      </c>
      <c r="G46" s="21"/>
      <c r="H46" s="74">
        <v>60958</v>
      </c>
      <c r="I46" s="68">
        <v>87447</v>
      </c>
      <c r="J46" s="63">
        <f t="shared" si="2"/>
        <v>-1</v>
      </c>
      <c r="K46" s="64">
        <f t="shared" si="3"/>
        <v>-1</v>
      </c>
    </row>
    <row r="47" spans="1:11" x14ac:dyDescent="0.2">
      <c r="A47" s="8" t="s">
        <v>38</v>
      </c>
      <c r="B47" s="19"/>
      <c r="C47" s="121">
        <v>2713</v>
      </c>
      <c r="D47" s="149">
        <v>1536</v>
      </c>
      <c r="E47" s="124">
        <f t="shared" si="0"/>
        <v>-1</v>
      </c>
      <c r="F47" s="64">
        <f t="shared" si="1"/>
        <v>-1</v>
      </c>
      <c r="G47" s="21"/>
      <c r="H47" s="74">
        <v>25669</v>
      </c>
      <c r="I47" s="68">
        <v>26915</v>
      </c>
      <c r="J47" s="63">
        <f t="shared" si="2"/>
        <v>-1</v>
      </c>
      <c r="K47" s="64">
        <f t="shared" si="3"/>
        <v>-1</v>
      </c>
    </row>
    <row r="48" spans="1:11" x14ac:dyDescent="0.2">
      <c r="A48" s="8" t="s">
        <v>39</v>
      </c>
      <c r="B48" s="19"/>
      <c r="C48" s="121">
        <v>16493</v>
      </c>
      <c r="D48" s="149">
        <v>5274</v>
      </c>
      <c r="E48" s="124">
        <f t="shared" si="0"/>
        <v>-1</v>
      </c>
      <c r="F48" s="64">
        <f t="shared" si="1"/>
        <v>-1</v>
      </c>
      <c r="G48" s="21"/>
      <c r="H48" s="74">
        <v>122102</v>
      </c>
      <c r="I48" s="68">
        <v>144500</v>
      </c>
      <c r="J48" s="63">
        <f t="shared" si="2"/>
        <v>-1</v>
      </c>
      <c r="K48" s="64">
        <f t="shared" si="3"/>
        <v>-1</v>
      </c>
    </row>
    <row r="49" spans="1:11" x14ac:dyDescent="0.2">
      <c r="A49" s="8" t="s">
        <v>40</v>
      </c>
      <c r="B49" s="19"/>
      <c r="C49" s="121">
        <v>1980</v>
      </c>
      <c r="D49" s="149">
        <v>1046</v>
      </c>
      <c r="E49" s="124">
        <f t="shared" si="0"/>
        <v>-1</v>
      </c>
      <c r="F49" s="64">
        <f t="shared" si="1"/>
        <v>-1</v>
      </c>
      <c r="G49" s="21"/>
      <c r="H49" s="74">
        <v>16835</v>
      </c>
      <c r="I49" s="68">
        <v>23275</v>
      </c>
      <c r="J49" s="63">
        <f t="shared" si="2"/>
        <v>-1</v>
      </c>
      <c r="K49" s="64">
        <f t="shared" si="3"/>
        <v>-1</v>
      </c>
    </row>
    <row r="50" spans="1:11" x14ac:dyDescent="0.2">
      <c r="A50" s="7" t="s">
        <v>41</v>
      </c>
      <c r="B50" s="19"/>
      <c r="C50" s="121">
        <v>5439</v>
      </c>
      <c r="D50" s="149">
        <v>2963</v>
      </c>
      <c r="E50" s="124">
        <f t="shared" si="0"/>
        <v>-1</v>
      </c>
      <c r="F50" s="64">
        <f t="shared" si="1"/>
        <v>-1</v>
      </c>
      <c r="G50" s="21"/>
      <c r="H50" s="74">
        <v>30270</v>
      </c>
      <c r="I50" s="68">
        <v>35541</v>
      </c>
      <c r="J50" s="63">
        <f t="shared" si="2"/>
        <v>-1</v>
      </c>
      <c r="K50" s="64">
        <f t="shared" si="3"/>
        <v>-1</v>
      </c>
    </row>
    <row r="51" spans="1:11" x14ac:dyDescent="0.2">
      <c r="A51" s="8" t="s">
        <v>42</v>
      </c>
      <c r="B51" s="19"/>
      <c r="C51" s="121">
        <v>1039</v>
      </c>
      <c r="D51" s="149">
        <v>520</v>
      </c>
      <c r="E51" s="124">
        <f t="shared" si="0"/>
        <v>-1</v>
      </c>
      <c r="F51" s="64">
        <f t="shared" si="1"/>
        <v>-1</v>
      </c>
      <c r="G51" s="21"/>
      <c r="H51" s="74">
        <v>5760</v>
      </c>
      <c r="I51" s="68">
        <v>5933</v>
      </c>
      <c r="J51" s="63">
        <f t="shared" si="2"/>
        <v>-1</v>
      </c>
      <c r="K51" s="64">
        <f t="shared" si="3"/>
        <v>-1</v>
      </c>
    </row>
    <row r="52" spans="1:11" x14ac:dyDescent="0.2">
      <c r="A52" s="8"/>
      <c r="B52" s="19"/>
      <c r="C52" s="121"/>
      <c r="D52" s="149"/>
      <c r="E52" s="124"/>
      <c r="F52" s="64"/>
      <c r="G52" s="21"/>
      <c r="H52" s="74"/>
      <c r="I52" s="68"/>
      <c r="J52" s="63"/>
      <c r="K52" s="64"/>
    </row>
    <row r="53" spans="1:11" x14ac:dyDescent="0.2">
      <c r="A53" s="8" t="s">
        <v>43</v>
      </c>
      <c r="B53" s="19">
        <f>SUM(B54:B60)</f>
        <v>0</v>
      </c>
      <c r="C53" s="121">
        <f>SUM(C54:C60)</f>
        <v>50188</v>
      </c>
      <c r="D53" s="149">
        <v>42419</v>
      </c>
      <c r="E53" s="124">
        <f t="shared" si="0"/>
        <v>-1</v>
      </c>
      <c r="F53" s="64">
        <f t="shared" si="1"/>
        <v>-1</v>
      </c>
      <c r="G53" s="21"/>
      <c r="H53" s="74">
        <v>414991</v>
      </c>
      <c r="I53" s="68">
        <v>500660</v>
      </c>
      <c r="J53" s="63">
        <f t="shared" si="2"/>
        <v>-1</v>
      </c>
      <c r="K53" s="64">
        <f t="shared" si="3"/>
        <v>-1</v>
      </c>
    </row>
    <row r="54" spans="1:11" x14ac:dyDescent="0.2">
      <c r="A54" s="8" t="s">
        <v>44</v>
      </c>
      <c r="B54" s="19"/>
      <c r="C54" s="121">
        <v>32948</v>
      </c>
      <c r="D54" s="149">
        <v>29880</v>
      </c>
      <c r="E54" s="124">
        <f t="shared" si="0"/>
        <v>-1</v>
      </c>
      <c r="F54" s="64">
        <f t="shared" si="1"/>
        <v>-1</v>
      </c>
      <c r="G54" s="21"/>
      <c r="H54" s="74">
        <v>291652</v>
      </c>
      <c r="I54" s="68">
        <v>384742</v>
      </c>
      <c r="J54" s="63">
        <f t="shared" si="2"/>
        <v>-1</v>
      </c>
      <c r="K54" s="64">
        <f t="shared" si="3"/>
        <v>-1</v>
      </c>
    </row>
    <row r="55" spans="1:11" x14ac:dyDescent="0.2">
      <c r="A55" s="8" t="s">
        <v>45</v>
      </c>
      <c r="B55" s="19"/>
      <c r="C55" s="121">
        <v>10275</v>
      </c>
      <c r="D55" s="149">
        <v>9139</v>
      </c>
      <c r="E55" s="124">
        <f t="shared" si="0"/>
        <v>-1</v>
      </c>
      <c r="F55" s="64">
        <f t="shared" si="1"/>
        <v>-1</v>
      </c>
      <c r="G55" s="21"/>
      <c r="H55" s="74">
        <v>83809</v>
      </c>
      <c r="I55" s="68">
        <v>84617</v>
      </c>
      <c r="J55" s="63">
        <f t="shared" si="2"/>
        <v>-1</v>
      </c>
      <c r="K55" s="64">
        <f t="shared" si="3"/>
        <v>-1</v>
      </c>
    </row>
    <row r="56" spans="1:11" x14ac:dyDescent="0.2">
      <c r="A56" s="8" t="s">
        <v>46</v>
      </c>
      <c r="B56" s="19"/>
      <c r="C56" s="121">
        <v>2365</v>
      </c>
      <c r="D56" s="149">
        <v>1754</v>
      </c>
      <c r="E56" s="124">
        <f t="shared" si="0"/>
        <v>-1</v>
      </c>
      <c r="F56" s="64">
        <f t="shared" si="1"/>
        <v>-1</v>
      </c>
      <c r="G56" s="21"/>
      <c r="H56" s="74">
        <v>15831</v>
      </c>
      <c r="I56" s="68">
        <v>14520</v>
      </c>
      <c r="J56" s="63">
        <f t="shared" si="2"/>
        <v>-1</v>
      </c>
      <c r="K56" s="64">
        <f t="shared" si="3"/>
        <v>-1</v>
      </c>
    </row>
    <row r="57" spans="1:11" x14ac:dyDescent="0.2">
      <c r="A57" s="8" t="s">
        <v>47</v>
      </c>
      <c r="B57" s="19"/>
      <c r="C57" s="121">
        <v>797</v>
      </c>
      <c r="D57" s="149">
        <v>413</v>
      </c>
      <c r="E57" s="124">
        <f t="shared" si="0"/>
        <v>-1</v>
      </c>
      <c r="F57" s="64">
        <f t="shared" si="1"/>
        <v>-1</v>
      </c>
      <c r="G57" s="21"/>
      <c r="H57" s="74">
        <v>5325</v>
      </c>
      <c r="I57" s="68">
        <v>2397</v>
      </c>
      <c r="J57" s="63">
        <f t="shared" si="2"/>
        <v>-1</v>
      </c>
      <c r="K57" s="64">
        <f t="shared" si="3"/>
        <v>-1</v>
      </c>
    </row>
    <row r="58" spans="1:11" x14ac:dyDescent="0.2">
      <c r="A58" s="8" t="s">
        <v>48</v>
      </c>
      <c r="B58" s="19"/>
      <c r="C58" s="121">
        <v>502</v>
      </c>
      <c r="D58" s="149">
        <v>389</v>
      </c>
      <c r="E58" s="124">
        <f t="shared" si="0"/>
        <v>-1</v>
      </c>
      <c r="F58" s="64">
        <f t="shared" si="1"/>
        <v>-1</v>
      </c>
      <c r="G58" s="21"/>
      <c r="H58" s="74">
        <v>2522</v>
      </c>
      <c r="I58" s="68">
        <v>2684</v>
      </c>
      <c r="J58" s="63">
        <f t="shared" si="2"/>
        <v>-1</v>
      </c>
      <c r="K58" s="64">
        <f t="shared" si="3"/>
        <v>-1</v>
      </c>
    </row>
    <row r="59" spans="1:11" x14ac:dyDescent="0.2">
      <c r="A59" s="8" t="s">
        <v>87</v>
      </c>
      <c r="B59" s="19"/>
      <c r="C59" s="121">
        <v>2989</v>
      </c>
      <c r="D59" s="149">
        <v>748</v>
      </c>
      <c r="E59" s="124">
        <f t="shared" si="0"/>
        <v>-1</v>
      </c>
      <c r="F59" s="64">
        <f t="shared" si="1"/>
        <v>-1</v>
      </c>
      <c r="G59" s="21"/>
      <c r="H59" s="74">
        <v>14304</v>
      </c>
      <c r="I59" s="68">
        <v>10284</v>
      </c>
      <c r="J59" s="63">
        <f t="shared" si="2"/>
        <v>-1</v>
      </c>
      <c r="K59" s="64">
        <f t="shared" si="3"/>
        <v>-1</v>
      </c>
    </row>
    <row r="60" spans="1:11" x14ac:dyDescent="0.2">
      <c r="A60" s="8" t="s">
        <v>49</v>
      </c>
      <c r="B60" s="19"/>
      <c r="C60" s="121">
        <v>312</v>
      </c>
      <c r="D60" s="149">
        <v>96</v>
      </c>
      <c r="E60" s="124">
        <f t="shared" si="0"/>
        <v>-1</v>
      </c>
      <c r="F60" s="64">
        <f t="shared" si="1"/>
        <v>-1</v>
      </c>
      <c r="G60" s="21"/>
      <c r="H60" s="74">
        <v>1548</v>
      </c>
      <c r="I60" s="68">
        <v>1416</v>
      </c>
      <c r="J60" s="63">
        <f t="shared" si="2"/>
        <v>-1</v>
      </c>
      <c r="K60" s="64">
        <f t="shared" si="3"/>
        <v>-1</v>
      </c>
    </row>
    <row r="61" spans="1:11" x14ac:dyDescent="0.2">
      <c r="A61" s="3"/>
      <c r="B61" s="19"/>
      <c r="C61" s="121"/>
      <c r="D61" s="149"/>
      <c r="E61" s="124"/>
      <c r="F61" s="64"/>
      <c r="G61" s="21"/>
      <c r="H61" s="74">
        <v>0</v>
      </c>
      <c r="I61" s="68"/>
      <c r="J61" s="63"/>
      <c r="K61" s="64"/>
    </row>
    <row r="62" spans="1:11" x14ac:dyDescent="0.2">
      <c r="A62" s="8" t="s">
        <v>50</v>
      </c>
      <c r="B62" s="19"/>
      <c r="C62" s="121">
        <v>903</v>
      </c>
      <c r="D62" s="149">
        <v>501</v>
      </c>
      <c r="E62" s="124">
        <f t="shared" si="0"/>
        <v>-1</v>
      </c>
      <c r="F62" s="64">
        <f t="shared" si="1"/>
        <v>-1</v>
      </c>
      <c r="G62" s="21"/>
      <c r="H62" s="74">
        <v>7146</v>
      </c>
      <c r="I62" s="68">
        <v>6082</v>
      </c>
      <c r="J62" s="63">
        <f t="shared" si="2"/>
        <v>-1</v>
      </c>
      <c r="K62" s="64">
        <f t="shared" si="3"/>
        <v>-1</v>
      </c>
    </row>
    <row r="63" spans="1:11" x14ac:dyDescent="0.2">
      <c r="A63" s="8" t="s">
        <v>51</v>
      </c>
      <c r="B63" s="19"/>
      <c r="C63" s="121">
        <v>184</v>
      </c>
      <c r="D63" s="149">
        <v>90</v>
      </c>
      <c r="E63" s="124">
        <f t="shared" si="0"/>
        <v>-1</v>
      </c>
      <c r="F63" s="64">
        <f t="shared" si="1"/>
        <v>-1</v>
      </c>
      <c r="G63" s="21"/>
      <c r="H63" s="74">
        <v>1906</v>
      </c>
      <c r="I63" s="68">
        <v>2604</v>
      </c>
      <c r="J63" s="63">
        <f t="shared" si="2"/>
        <v>-1</v>
      </c>
      <c r="K63" s="64">
        <f t="shared" si="3"/>
        <v>-1</v>
      </c>
    </row>
    <row r="64" spans="1:11" x14ac:dyDescent="0.2">
      <c r="A64" s="8" t="s">
        <v>52</v>
      </c>
      <c r="B64" s="19"/>
      <c r="C64" s="121">
        <v>330</v>
      </c>
      <c r="D64" s="149">
        <v>255</v>
      </c>
      <c r="E64" s="124">
        <f t="shared" si="0"/>
        <v>-1</v>
      </c>
      <c r="F64" s="64">
        <f t="shared" si="1"/>
        <v>-1</v>
      </c>
      <c r="G64" s="21"/>
      <c r="H64" s="74">
        <v>6170</v>
      </c>
      <c r="I64" s="68">
        <v>7902</v>
      </c>
      <c r="J64" s="63">
        <f t="shared" si="2"/>
        <v>-1</v>
      </c>
      <c r="K64" s="64">
        <f t="shared" si="3"/>
        <v>-1</v>
      </c>
    </row>
    <row r="65" spans="1:11" x14ac:dyDescent="0.2">
      <c r="A65" s="8" t="s">
        <v>53</v>
      </c>
      <c r="B65" s="19"/>
      <c r="C65" s="121">
        <v>306</v>
      </c>
      <c r="D65" s="149">
        <v>194</v>
      </c>
      <c r="E65" s="124">
        <f t="shared" si="0"/>
        <v>-1</v>
      </c>
      <c r="F65" s="64">
        <f t="shared" si="1"/>
        <v>-1</v>
      </c>
      <c r="G65" s="21"/>
      <c r="H65" s="74">
        <v>3561</v>
      </c>
      <c r="I65" s="68">
        <v>3630</v>
      </c>
      <c r="J65" s="63">
        <f t="shared" si="2"/>
        <v>-1</v>
      </c>
      <c r="K65" s="64">
        <f t="shared" si="3"/>
        <v>-1</v>
      </c>
    </row>
    <row r="66" spans="1:11" x14ac:dyDescent="0.2">
      <c r="A66" s="3"/>
      <c r="B66" s="19"/>
      <c r="C66" s="121"/>
      <c r="D66" s="149"/>
      <c r="E66" s="124"/>
      <c r="F66" s="64"/>
      <c r="G66" s="21"/>
      <c r="H66" s="74"/>
      <c r="I66" s="68"/>
      <c r="J66" s="63"/>
      <c r="K66" s="64"/>
    </row>
    <row r="67" spans="1:11" x14ac:dyDescent="0.2">
      <c r="A67" s="8" t="s">
        <v>54</v>
      </c>
      <c r="B67" s="19"/>
      <c r="C67" s="121">
        <v>2963</v>
      </c>
      <c r="D67" s="149">
        <v>3755</v>
      </c>
      <c r="E67" s="124">
        <f t="shared" si="0"/>
        <v>-1</v>
      </c>
      <c r="F67" s="64">
        <f t="shared" si="1"/>
        <v>-1</v>
      </c>
      <c r="G67" s="21"/>
      <c r="H67" s="74">
        <v>46739</v>
      </c>
      <c r="I67" s="68">
        <v>58964</v>
      </c>
      <c r="J67" s="63">
        <f t="shared" si="2"/>
        <v>-1</v>
      </c>
      <c r="K67" s="64">
        <f t="shared" si="3"/>
        <v>-1</v>
      </c>
    </row>
    <row r="68" spans="1:11" x14ac:dyDescent="0.2">
      <c r="A68" s="8" t="s">
        <v>55</v>
      </c>
      <c r="B68" s="19"/>
      <c r="C68" s="121">
        <v>914</v>
      </c>
      <c r="D68" s="149">
        <v>642</v>
      </c>
      <c r="E68" s="124">
        <f t="shared" si="0"/>
        <v>-1</v>
      </c>
      <c r="F68" s="64">
        <f t="shared" si="1"/>
        <v>-1</v>
      </c>
      <c r="G68" s="21"/>
      <c r="H68" s="74">
        <v>10823</v>
      </c>
      <c r="I68" s="68">
        <v>12016</v>
      </c>
      <c r="J68" s="63">
        <f t="shared" si="2"/>
        <v>-1</v>
      </c>
      <c r="K68" s="64">
        <f t="shared" si="3"/>
        <v>-1</v>
      </c>
    </row>
    <row r="69" spans="1:11" x14ac:dyDescent="0.2">
      <c r="A69" s="8" t="s">
        <v>56</v>
      </c>
      <c r="B69" s="19"/>
      <c r="C69" s="121">
        <v>188</v>
      </c>
      <c r="D69" s="149">
        <v>118</v>
      </c>
      <c r="E69" s="124">
        <f t="shared" si="0"/>
        <v>-1</v>
      </c>
      <c r="F69" s="64">
        <f t="shared" si="1"/>
        <v>-1</v>
      </c>
      <c r="G69" s="21"/>
      <c r="H69" s="74">
        <v>2199</v>
      </c>
      <c r="I69" s="68">
        <v>3552</v>
      </c>
      <c r="J69" s="63">
        <f t="shared" si="2"/>
        <v>-1</v>
      </c>
      <c r="K69" s="64">
        <f t="shared" si="3"/>
        <v>-1</v>
      </c>
    </row>
    <row r="70" spans="1:11" x14ac:dyDescent="0.2">
      <c r="A70" s="8" t="s">
        <v>88</v>
      </c>
      <c r="B70" s="19"/>
      <c r="C70" s="121">
        <v>477</v>
      </c>
      <c r="D70" s="149">
        <v>236</v>
      </c>
      <c r="E70" s="124">
        <f t="shared" ref="E70:E96" si="4">B70/C70-1</f>
        <v>-1</v>
      </c>
      <c r="F70" s="64">
        <f t="shared" ref="F70:F96" si="5">B70/D70-1</f>
        <v>-1</v>
      </c>
      <c r="G70" s="21"/>
      <c r="H70" s="74">
        <v>3829</v>
      </c>
      <c r="I70" s="68">
        <v>3823</v>
      </c>
      <c r="J70" s="63">
        <f t="shared" ref="J70:J96" si="6">G70/H70-1</f>
        <v>-1</v>
      </c>
      <c r="K70" s="64">
        <f t="shared" ref="K70:K96" si="7">G70/I70-1</f>
        <v>-1</v>
      </c>
    </row>
    <row r="71" spans="1:11" x14ac:dyDescent="0.2">
      <c r="A71" s="8" t="s">
        <v>89</v>
      </c>
      <c r="B71" s="19"/>
      <c r="C71" s="121">
        <v>79</v>
      </c>
      <c r="D71" s="149">
        <v>49</v>
      </c>
      <c r="E71" s="124">
        <f t="shared" si="4"/>
        <v>-1</v>
      </c>
      <c r="F71" s="64">
        <f t="shared" si="5"/>
        <v>-1</v>
      </c>
      <c r="G71" s="21"/>
      <c r="H71" s="74">
        <v>1464</v>
      </c>
      <c r="I71" s="68">
        <v>1983</v>
      </c>
      <c r="J71" s="63">
        <f t="shared" si="6"/>
        <v>-1</v>
      </c>
      <c r="K71" s="64">
        <f t="shared" si="7"/>
        <v>-1</v>
      </c>
    </row>
    <row r="72" spans="1:11" x14ac:dyDescent="0.2">
      <c r="A72" s="8" t="s">
        <v>59</v>
      </c>
      <c r="B72" s="19"/>
      <c r="C72" s="121">
        <v>4031</v>
      </c>
      <c r="D72" s="149">
        <v>2473</v>
      </c>
      <c r="E72" s="124">
        <f t="shared" si="4"/>
        <v>-1</v>
      </c>
      <c r="F72" s="64">
        <f t="shared" si="5"/>
        <v>-1</v>
      </c>
      <c r="G72" s="21"/>
      <c r="H72" s="74">
        <v>27444</v>
      </c>
      <c r="I72" s="68">
        <v>31694</v>
      </c>
      <c r="J72" s="63">
        <f t="shared" si="6"/>
        <v>-1</v>
      </c>
      <c r="K72" s="64">
        <f t="shared" si="7"/>
        <v>-1</v>
      </c>
    </row>
    <row r="73" spans="1:11" x14ac:dyDescent="0.2">
      <c r="A73" s="8" t="s">
        <v>60</v>
      </c>
      <c r="B73" s="19"/>
      <c r="C73" s="121">
        <v>511</v>
      </c>
      <c r="D73" s="149">
        <v>321</v>
      </c>
      <c r="E73" s="124">
        <f t="shared" si="4"/>
        <v>-1</v>
      </c>
      <c r="F73" s="64">
        <f t="shared" si="5"/>
        <v>-1</v>
      </c>
      <c r="G73" s="21"/>
      <c r="H73" s="74">
        <v>5975</v>
      </c>
      <c r="I73" s="68">
        <v>6086</v>
      </c>
      <c r="J73" s="63">
        <f t="shared" si="6"/>
        <v>-1</v>
      </c>
      <c r="K73" s="64">
        <f t="shared" si="7"/>
        <v>-1</v>
      </c>
    </row>
    <row r="74" spans="1:11" x14ac:dyDescent="0.2">
      <c r="A74" s="8" t="s">
        <v>61</v>
      </c>
      <c r="B74" s="19"/>
      <c r="C74" s="121">
        <v>1129</v>
      </c>
      <c r="D74" s="149">
        <v>366</v>
      </c>
      <c r="E74" s="124">
        <f t="shared" si="4"/>
        <v>-1</v>
      </c>
      <c r="F74" s="64">
        <f t="shared" si="5"/>
        <v>-1</v>
      </c>
      <c r="G74" s="21"/>
      <c r="H74" s="74">
        <v>9586</v>
      </c>
      <c r="I74" s="68">
        <v>12689</v>
      </c>
      <c r="J74" s="63">
        <f t="shared" si="6"/>
        <v>-1</v>
      </c>
      <c r="K74" s="64">
        <f t="shared" si="7"/>
        <v>-1</v>
      </c>
    </row>
    <row r="75" spans="1:11" x14ac:dyDescent="0.2">
      <c r="A75" s="8" t="s">
        <v>62</v>
      </c>
      <c r="B75" s="19"/>
      <c r="C75" s="121">
        <v>303</v>
      </c>
      <c r="D75" s="149">
        <v>151</v>
      </c>
      <c r="E75" s="124">
        <f t="shared" si="4"/>
        <v>-1</v>
      </c>
      <c r="F75" s="64">
        <f t="shared" si="5"/>
        <v>-1</v>
      </c>
      <c r="G75" s="21"/>
      <c r="H75" s="74">
        <v>5685</v>
      </c>
      <c r="I75" s="68">
        <v>7908</v>
      </c>
      <c r="J75" s="63">
        <f t="shared" si="6"/>
        <v>-1</v>
      </c>
      <c r="K75" s="64">
        <f t="shared" si="7"/>
        <v>-1</v>
      </c>
    </row>
    <row r="76" spans="1:11" x14ac:dyDescent="0.2">
      <c r="A76" s="8" t="s">
        <v>63</v>
      </c>
      <c r="B76" s="19"/>
      <c r="C76" s="121">
        <v>1369</v>
      </c>
      <c r="D76" s="149">
        <v>991</v>
      </c>
      <c r="E76" s="124">
        <f t="shared" si="4"/>
        <v>-1</v>
      </c>
      <c r="F76" s="64">
        <f t="shared" si="5"/>
        <v>-1</v>
      </c>
      <c r="G76" s="21"/>
      <c r="H76" s="74">
        <v>11373</v>
      </c>
      <c r="I76" s="68">
        <v>12918</v>
      </c>
      <c r="J76" s="63">
        <f t="shared" si="6"/>
        <v>-1</v>
      </c>
      <c r="K76" s="64">
        <f t="shared" si="7"/>
        <v>-1</v>
      </c>
    </row>
    <row r="77" spans="1:11" x14ac:dyDescent="0.2">
      <c r="A77" s="8" t="s">
        <v>64</v>
      </c>
      <c r="B77" s="19"/>
      <c r="C77" s="121">
        <f>291+154</f>
        <v>445</v>
      </c>
      <c r="D77" s="149">
        <v>187</v>
      </c>
      <c r="E77" s="124">
        <f t="shared" si="4"/>
        <v>-1</v>
      </c>
      <c r="F77" s="64">
        <f t="shared" si="5"/>
        <v>-1</v>
      </c>
      <c r="G77" s="21"/>
      <c r="H77" s="74">
        <v>3066</v>
      </c>
      <c r="I77" s="68">
        <v>3673</v>
      </c>
      <c r="J77" s="63">
        <f t="shared" si="6"/>
        <v>-1</v>
      </c>
      <c r="K77" s="64">
        <f t="shared" si="7"/>
        <v>-1</v>
      </c>
    </row>
    <row r="78" spans="1:11" x14ac:dyDescent="0.2">
      <c r="A78" s="8"/>
      <c r="B78" s="19"/>
      <c r="C78" s="121"/>
      <c r="D78" s="149"/>
      <c r="E78" s="124"/>
      <c r="F78" s="64"/>
      <c r="G78" s="21"/>
      <c r="H78" s="74">
        <v>0</v>
      </c>
      <c r="I78" s="68"/>
      <c r="J78" s="63"/>
      <c r="K78" s="64"/>
    </row>
    <row r="79" spans="1:11" x14ac:dyDescent="0.2">
      <c r="A79" s="8" t="s">
        <v>65</v>
      </c>
      <c r="B79" s="19">
        <f>SUM(B80:B83)</f>
        <v>0</v>
      </c>
      <c r="C79" s="121">
        <f>SUM(C80:C83)</f>
        <v>64948</v>
      </c>
      <c r="D79" s="149">
        <v>41682</v>
      </c>
      <c r="E79" s="124">
        <f t="shared" si="4"/>
        <v>-1</v>
      </c>
      <c r="F79" s="64">
        <f t="shared" si="5"/>
        <v>-1</v>
      </c>
      <c r="G79" s="21"/>
      <c r="H79" s="74">
        <v>566662</v>
      </c>
      <c r="I79" s="68">
        <v>570045</v>
      </c>
      <c r="J79" s="63">
        <f t="shared" si="6"/>
        <v>-1</v>
      </c>
      <c r="K79" s="64">
        <f t="shared" si="7"/>
        <v>-1</v>
      </c>
    </row>
    <row r="80" spans="1:11" x14ac:dyDescent="0.2">
      <c r="A80" s="8" t="s">
        <v>66</v>
      </c>
      <c r="B80" s="19"/>
      <c r="C80" s="121">
        <v>51563</v>
      </c>
      <c r="D80" s="149">
        <v>32490.000000000004</v>
      </c>
      <c r="E80" s="124">
        <f t="shared" si="4"/>
        <v>-1</v>
      </c>
      <c r="F80" s="64">
        <f t="shared" si="5"/>
        <v>-1</v>
      </c>
      <c r="G80" s="21"/>
      <c r="H80" s="74">
        <v>436156</v>
      </c>
      <c r="I80" s="68">
        <v>436199</v>
      </c>
      <c r="J80" s="63">
        <f t="shared" si="6"/>
        <v>-1</v>
      </c>
      <c r="K80" s="64">
        <f t="shared" si="7"/>
        <v>-1</v>
      </c>
    </row>
    <row r="81" spans="1:11" x14ac:dyDescent="0.2">
      <c r="A81" s="8" t="s">
        <v>67</v>
      </c>
      <c r="B81" s="19"/>
      <c r="C81" s="121">
        <v>5470</v>
      </c>
      <c r="D81" s="149">
        <v>3507</v>
      </c>
      <c r="E81" s="124">
        <f t="shared" si="4"/>
        <v>-1</v>
      </c>
      <c r="F81" s="64">
        <f t="shared" si="5"/>
        <v>-1</v>
      </c>
      <c r="G81" s="21"/>
      <c r="H81" s="74">
        <v>44903</v>
      </c>
      <c r="I81" s="68">
        <v>44915</v>
      </c>
      <c r="J81" s="63">
        <f t="shared" si="6"/>
        <v>-1</v>
      </c>
      <c r="K81" s="64">
        <f t="shared" si="7"/>
        <v>-1</v>
      </c>
    </row>
    <row r="82" spans="1:11" x14ac:dyDescent="0.2">
      <c r="A82" s="8" t="s">
        <v>68</v>
      </c>
      <c r="B82" s="19"/>
      <c r="C82" s="121">
        <v>1598</v>
      </c>
      <c r="D82" s="149">
        <v>1110</v>
      </c>
      <c r="E82" s="124">
        <f t="shared" si="4"/>
        <v>-1</v>
      </c>
      <c r="F82" s="64">
        <f t="shared" si="5"/>
        <v>-1</v>
      </c>
      <c r="G82" s="21"/>
      <c r="H82" s="74">
        <v>14822</v>
      </c>
      <c r="I82" s="68">
        <v>14387</v>
      </c>
      <c r="J82" s="63">
        <f t="shared" si="6"/>
        <v>-1</v>
      </c>
      <c r="K82" s="64">
        <f t="shared" si="7"/>
        <v>-1</v>
      </c>
    </row>
    <row r="83" spans="1:11" x14ac:dyDescent="0.2">
      <c r="A83" s="8" t="s">
        <v>69</v>
      </c>
      <c r="B83" s="19"/>
      <c r="C83" s="121">
        <v>6317</v>
      </c>
      <c r="D83" s="149">
        <v>4575</v>
      </c>
      <c r="E83" s="124">
        <f t="shared" si="4"/>
        <v>-1</v>
      </c>
      <c r="F83" s="64">
        <f t="shared" si="5"/>
        <v>-1</v>
      </c>
      <c r="G83" s="21"/>
      <c r="H83" s="74">
        <v>70781</v>
      </c>
      <c r="I83" s="68">
        <v>74544</v>
      </c>
      <c r="J83" s="63">
        <f t="shared" si="6"/>
        <v>-1</v>
      </c>
      <c r="K83" s="64">
        <f t="shared" si="7"/>
        <v>-1</v>
      </c>
    </row>
    <row r="84" spans="1:11" x14ac:dyDescent="0.2">
      <c r="A84" s="8" t="s">
        <v>70</v>
      </c>
      <c r="B84" s="19"/>
      <c r="C84" s="121">
        <v>176</v>
      </c>
      <c r="D84" s="149">
        <v>119</v>
      </c>
      <c r="E84" s="124">
        <f t="shared" si="4"/>
        <v>-1</v>
      </c>
      <c r="F84" s="64">
        <f t="shared" si="5"/>
        <v>-1</v>
      </c>
      <c r="G84" s="21"/>
      <c r="H84" s="74">
        <v>2389</v>
      </c>
      <c r="I84" s="68">
        <v>2311</v>
      </c>
      <c r="J84" s="63">
        <f t="shared" si="6"/>
        <v>-1</v>
      </c>
      <c r="K84" s="64">
        <f t="shared" si="7"/>
        <v>-1</v>
      </c>
    </row>
    <row r="85" spans="1:11" x14ac:dyDescent="0.2">
      <c r="A85" s="8" t="s">
        <v>71</v>
      </c>
      <c r="B85" s="19"/>
      <c r="C85" s="121">
        <v>1855</v>
      </c>
      <c r="D85" s="149">
        <v>1037</v>
      </c>
      <c r="E85" s="124">
        <f t="shared" si="4"/>
        <v>-1</v>
      </c>
      <c r="F85" s="64">
        <f t="shared" si="5"/>
        <v>-1</v>
      </c>
      <c r="G85" s="21"/>
      <c r="H85" s="74">
        <v>17496</v>
      </c>
      <c r="I85" s="68">
        <v>17841</v>
      </c>
      <c r="J85" s="63">
        <f t="shared" si="6"/>
        <v>-1</v>
      </c>
      <c r="K85" s="64">
        <f t="shared" si="7"/>
        <v>-1</v>
      </c>
    </row>
    <row r="86" spans="1:11" x14ac:dyDescent="0.2">
      <c r="A86" s="8" t="s">
        <v>72</v>
      </c>
      <c r="B86" s="19"/>
      <c r="C86" s="121">
        <v>1861</v>
      </c>
      <c r="D86" s="149">
        <v>1888</v>
      </c>
      <c r="E86" s="124">
        <f t="shared" si="4"/>
        <v>-1</v>
      </c>
      <c r="F86" s="64">
        <f t="shared" si="5"/>
        <v>-1</v>
      </c>
      <c r="G86" s="21"/>
      <c r="H86" s="74">
        <v>29153</v>
      </c>
      <c r="I86" s="68">
        <v>31303</v>
      </c>
      <c r="J86" s="63">
        <f t="shared" si="6"/>
        <v>-1</v>
      </c>
      <c r="K86" s="64">
        <f t="shared" si="7"/>
        <v>-1</v>
      </c>
    </row>
    <row r="87" spans="1:11" x14ac:dyDescent="0.2">
      <c r="A87" s="8" t="s">
        <v>73</v>
      </c>
      <c r="B87" s="19"/>
      <c r="C87" s="121">
        <v>421</v>
      </c>
      <c r="D87" s="149">
        <v>186</v>
      </c>
      <c r="E87" s="124">
        <f t="shared" si="4"/>
        <v>-1</v>
      </c>
      <c r="F87" s="64">
        <f t="shared" si="5"/>
        <v>-1</v>
      </c>
      <c r="G87" s="21"/>
      <c r="H87" s="74">
        <v>3960</v>
      </c>
      <c r="I87" s="68">
        <v>4083</v>
      </c>
      <c r="J87" s="63">
        <f t="shared" si="6"/>
        <v>-1</v>
      </c>
      <c r="K87" s="64">
        <f t="shared" si="7"/>
        <v>-1</v>
      </c>
    </row>
    <row r="88" spans="1:11" x14ac:dyDescent="0.2">
      <c r="A88" s="8" t="s">
        <v>74</v>
      </c>
      <c r="B88" s="19"/>
      <c r="C88" s="121">
        <v>660</v>
      </c>
      <c r="D88" s="149">
        <v>485</v>
      </c>
      <c r="E88" s="124">
        <f t="shared" si="4"/>
        <v>-1</v>
      </c>
      <c r="F88" s="64">
        <f t="shared" si="5"/>
        <v>-1</v>
      </c>
      <c r="G88" s="21"/>
      <c r="H88" s="74">
        <v>5459</v>
      </c>
      <c r="I88" s="68">
        <v>6030</v>
      </c>
      <c r="J88" s="63">
        <f t="shared" si="6"/>
        <v>-1</v>
      </c>
      <c r="K88" s="64">
        <f t="shared" si="7"/>
        <v>-1</v>
      </c>
    </row>
    <row r="89" spans="1:11" x14ac:dyDescent="0.2">
      <c r="A89" s="8" t="s">
        <v>75</v>
      </c>
      <c r="B89" s="19"/>
      <c r="C89" s="121">
        <v>192</v>
      </c>
      <c r="D89" s="149">
        <v>112</v>
      </c>
      <c r="E89" s="124">
        <f t="shared" si="4"/>
        <v>-1</v>
      </c>
      <c r="F89" s="64">
        <f t="shared" si="5"/>
        <v>-1</v>
      </c>
      <c r="G89" s="21"/>
      <c r="H89" s="74">
        <v>969</v>
      </c>
      <c r="I89" s="68">
        <v>1484</v>
      </c>
      <c r="J89" s="63">
        <f t="shared" si="6"/>
        <v>-1</v>
      </c>
      <c r="K89" s="64">
        <f t="shared" si="7"/>
        <v>-1</v>
      </c>
    </row>
    <row r="90" spans="1:11" x14ac:dyDescent="0.2">
      <c r="A90" s="8"/>
      <c r="B90" s="19"/>
      <c r="C90" s="121"/>
      <c r="D90" s="149"/>
      <c r="E90" s="124"/>
      <c r="F90" s="64"/>
      <c r="G90" s="21"/>
      <c r="H90" s="74"/>
      <c r="I90" s="68"/>
      <c r="J90" s="63"/>
      <c r="K90" s="64"/>
    </row>
    <row r="91" spans="1:11" x14ac:dyDescent="0.2">
      <c r="A91" s="8" t="s">
        <v>76</v>
      </c>
      <c r="B91" s="19">
        <f>SUM(B92:B94)</f>
        <v>0</v>
      </c>
      <c r="C91" s="121">
        <f>SUM(C92:C94)</f>
        <v>2647</v>
      </c>
      <c r="D91" s="149">
        <v>1408</v>
      </c>
      <c r="E91" s="124">
        <f t="shared" si="4"/>
        <v>-1</v>
      </c>
      <c r="F91" s="64">
        <f t="shared" si="5"/>
        <v>-1</v>
      </c>
      <c r="G91" s="21"/>
      <c r="H91" s="74">
        <v>23883</v>
      </c>
      <c r="I91" s="68">
        <v>25655</v>
      </c>
      <c r="J91" s="63">
        <f t="shared" si="6"/>
        <v>-1</v>
      </c>
      <c r="K91" s="64">
        <f t="shared" si="7"/>
        <v>-1</v>
      </c>
    </row>
    <row r="92" spans="1:11" x14ac:dyDescent="0.2">
      <c r="A92" s="8" t="s">
        <v>77</v>
      </c>
      <c r="B92" s="19"/>
      <c r="C92" s="121">
        <v>1934</v>
      </c>
      <c r="D92" s="149">
        <v>1211</v>
      </c>
      <c r="E92" s="124">
        <f t="shared" si="4"/>
        <v>-1</v>
      </c>
      <c r="F92" s="64">
        <f t="shared" si="5"/>
        <v>-1</v>
      </c>
      <c r="G92" s="21"/>
      <c r="H92" s="74">
        <v>20513</v>
      </c>
      <c r="I92" s="68">
        <v>22400</v>
      </c>
      <c r="J92" s="63">
        <f t="shared" si="6"/>
        <v>-1</v>
      </c>
      <c r="K92" s="64">
        <f t="shared" si="7"/>
        <v>-1</v>
      </c>
    </row>
    <row r="93" spans="1:11" x14ac:dyDescent="0.2">
      <c r="A93" s="8" t="s">
        <v>78</v>
      </c>
      <c r="B93" s="19"/>
      <c r="C93" s="121">
        <v>257</v>
      </c>
      <c r="D93" s="149">
        <v>192</v>
      </c>
      <c r="E93" s="124">
        <f t="shared" si="4"/>
        <v>-1</v>
      </c>
      <c r="F93" s="64">
        <f t="shared" si="5"/>
        <v>-1</v>
      </c>
      <c r="G93" s="21"/>
      <c r="H93" s="74">
        <v>2383</v>
      </c>
      <c r="I93" s="68">
        <v>2651</v>
      </c>
      <c r="J93" s="63">
        <f t="shared" si="6"/>
        <v>-1</v>
      </c>
      <c r="K93" s="64">
        <f t="shared" si="7"/>
        <v>-1</v>
      </c>
    </row>
    <row r="94" spans="1:11" x14ac:dyDescent="0.2">
      <c r="A94" s="8" t="s">
        <v>19</v>
      </c>
      <c r="B94" s="19"/>
      <c r="C94" s="121">
        <v>456</v>
      </c>
      <c r="D94" s="149">
        <v>5</v>
      </c>
      <c r="E94" s="124">
        <f t="shared" si="4"/>
        <v>-1</v>
      </c>
      <c r="F94" s="64">
        <f t="shared" si="5"/>
        <v>-1</v>
      </c>
      <c r="G94" s="21"/>
      <c r="H94" s="74">
        <v>987</v>
      </c>
      <c r="I94" s="68">
        <v>604</v>
      </c>
      <c r="J94" s="63">
        <f t="shared" si="6"/>
        <v>-1</v>
      </c>
      <c r="K94" s="64">
        <f t="shared" si="7"/>
        <v>-1</v>
      </c>
    </row>
    <row r="95" spans="1:11" x14ac:dyDescent="0.2">
      <c r="A95" s="8"/>
      <c r="B95" s="19"/>
      <c r="C95" s="123"/>
      <c r="D95" s="151"/>
      <c r="E95" s="124"/>
      <c r="F95" s="64"/>
      <c r="G95" s="21"/>
      <c r="H95" s="74"/>
      <c r="I95" s="68"/>
      <c r="J95" s="63"/>
      <c r="K95" s="64"/>
    </row>
    <row r="96" spans="1:11" ht="13.5" thickBot="1" x14ac:dyDescent="0.25">
      <c r="A96" s="11" t="s">
        <v>79</v>
      </c>
      <c r="B96" s="20"/>
      <c r="C96" s="122">
        <v>940</v>
      </c>
      <c r="D96" s="150">
        <v>899</v>
      </c>
      <c r="E96" s="125">
        <f t="shared" si="4"/>
        <v>-1</v>
      </c>
      <c r="F96" s="66">
        <f t="shared" si="5"/>
        <v>-1</v>
      </c>
      <c r="G96" s="22"/>
      <c r="H96" s="75">
        <v>7821</v>
      </c>
      <c r="I96" s="76">
        <v>7690</v>
      </c>
      <c r="J96" s="65">
        <f t="shared" si="6"/>
        <v>-1</v>
      </c>
      <c r="K96" s="66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39" priority="5" operator="lessThan">
      <formula>0</formula>
    </cfRule>
    <cfRule type="cellIs" dxfId="38" priority="6" operator="greaterThan">
      <formula>0</formula>
    </cfRule>
    <cfRule type="cellIs" dxfId="37" priority="7" operator="greaterThan">
      <formula>0</formula>
    </cfRule>
    <cfRule type="cellIs" dxfId="36" priority="8" operator="lessThan">
      <formula>0</formula>
    </cfRule>
  </conditionalFormatting>
  <conditionalFormatting sqref="J5:K96">
    <cfRule type="cellIs" dxfId="35" priority="1" operator="lessThan">
      <formula>0</formula>
    </cfRule>
    <cfRule type="cellIs" dxfId="34" priority="2" operator="greaterThan">
      <formula>0</formula>
    </cfRule>
    <cfRule type="cellIs" dxfId="33" priority="3" operator="greaterThan">
      <formula>0</formula>
    </cfRule>
    <cfRule type="cellIs" dxfId="32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activeCell="B5" sqref="B5:D96"/>
    </sheetView>
  </sheetViews>
  <sheetFormatPr defaultColWidth="9" defaultRowHeight="12.75" x14ac:dyDescent="0.2"/>
  <cols>
    <col min="1" max="1" width="26.375" style="67" customWidth="1"/>
    <col min="2" max="2" width="4.375" style="67" bestFit="1" customWidth="1"/>
    <col min="3" max="6" width="6.625" style="67" bestFit="1" customWidth="1"/>
    <col min="7" max="7" width="4.375" style="67" bestFit="1" customWidth="1"/>
    <col min="8" max="9" width="8" style="67" bestFit="1" customWidth="1"/>
    <col min="10" max="11" width="6.625" style="67" bestFit="1" customWidth="1"/>
    <col min="12" max="16384" width="9" style="67"/>
  </cols>
  <sheetData>
    <row r="1" spans="1:11" x14ac:dyDescent="0.2">
      <c r="A1" s="9" t="s">
        <v>110</v>
      </c>
      <c r="B1" s="9"/>
      <c r="C1" s="97"/>
      <c r="D1" s="97"/>
      <c r="E1" s="97"/>
      <c r="F1" s="97"/>
      <c r="G1" s="97"/>
      <c r="H1" s="97"/>
      <c r="I1" s="97"/>
      <c r="J1" s="2"/>
    </row>
    <row r="2" spans="1:11" ht="13.5" thickBot="1" x14ac:dyDescent="0.25">
      <c r="B2" s="69"/>
      <c r="C2" s="69"/>
      <c r="D2" s="69"/>
      <c r="G2" s="69"/>
      <c r="H2" s="69"/>
      <c r="I2" s="69"/>
    </row>
    <row r="3" spans="1:11" ht="13.5" thickBot="1" x14ac:dyDescent="0.25">
      <c r="A3" s="12"/>
      <c r="B3" s="179" t="s">
        <v>102</v>
      </c>
      <c r="C3" s="180"/>
      <c r="D3" s="181"/>
      <c r="E3" s="182" t="s">
        <v>0</v>
      </c>
      <c r="F3" s="184"/>
      <c r="G3" s="185" t="s">
        <v>103</v>
      </c>
      <c r="H3" s="185"/>
      <c r="I3" s="184"/>
      <c r="J3" s="182" t="s">
        <v>0</v>
      </c>
      <c r="K3" s="184"/>
    </row>
    <row r="4" spans="1:11" ht="13.5" thickBot="1" x14ac:dyDescent="0.25">
      <c r="A4" s="6"/>
      <c r="B4" s="137">
        <v>2016</v>
      </c>
      <c r="C4" s="1">
        <v>2015</v>
      </c>
      <c r="D4" s="10">
        <v>2014</v>
      </c>
      <c r="E4" s="27" t="s">
        <v>82</v>
      </c>
      <c r="F4" s="27" t="s">
        <v>83</v>
      </c>
      <c r="G4" s="27">
        <v>2016</v>
      </c>
      <c r="H4" s="84">
        <v>2015</v>
      </c>
      <c r="I4" s="87">
        <v>2014</v>
      </c>
      <c r="J4" s="27" t="s">
        <v>82</v>
      </c>
      <c r="K4" s="27" t="s">
        <v>83</v>
      </c>
    </row>
    <row r="5" spans="1:11" x14ac:dyDescent="0.2">
      <c r="A5" s="8" t="s">
        <v>1</v>
      </c>
      <c r="B5" s="138">
        <f>B6+B27+B35+B79+B91+B96</f>
        <v>0</v>
      </c>
      <c r="C5" s="147">
        <f>C6+C27+C35+C79+C91+C96</f>
        <v>257522</v>
      </c>
      <c r="D5" s="148">
        <v>205096</v>
      </c>
      <c r="E5" s="129">
        <f>B5/C5-1</f>
        <v>-1</v>
      </c>
      <c r="F5" s="24">
        <f>B5/D5-1</f>
        <v>-1</v>
      </c>
      <c r="G5" s="21"/>
      <c r="H5" s="85">
        <v>2333439</v>
      </c>
      <c r="I5" s="83">
        <v>2477815</v>
      </c>
      <c r="J5" s="23">
        <f>G5/H5-1</f>
        <v>-1</v>
      </c>
      <c r="K5" s="24">
        <f>G5/I5-1</f>
        <v>-1</v>
      </c>
    </row>
    <row r="6" spans="1:11" x14ac:dyDescent="0.2">
      <c r="A6" s="8" t="s">
        <v>2</v>
      </c>
      <c r="B6" s="19">
        <f>B8+B21</f>
        <v>0</v>
      </c>
      <c r="C6" s="121">
        <f>C8+C21</f>
        <v>21842</v>
      </c>
      <c r="D6" s="149">
        <f>D8+D21</f>
        <v>13637</v>
      </c>
      <c r="E6" s="124">
        <f t="shared" ref="E6:E69" si="0">B6/C6-1</f>
        <v>-1</v>
      </c>
      <c r="F6" s="78">
        <f t="shared" ref="F6:F69" si="1">B6/D6-1</f>
        <v>-1</v>
      </c>
      <c r="G6" s="21"/>
      <c r="H6" s="85">
        <v>184014</v>
      </c>
      <c r="I6" s="83">
        <v>181723</v>
      </c>
      <c r="J6" s="77">
        <f t="shared" ref="J6:J69" si="2">G6/H6-1</f>
        <v>-1</v>
      </c>
      <c r="K6" s="78">
        <f t="shared" ref="K6:K69" si="3">G6/I6-1</f>
        <v>-1</v>
      </c>
    </row>
    <row r="7" spans="1:11" x14ac:dyDescent="0.2">
      <c r="A7" s="8"/>
      <c r="B7" s="19"/>
      <c r="C7" s="121"/>
      <c r="D7" s="149"/>
      <c r="E7" s="124"/>
      <c r="F7" s="78"/>
      <c r="G7" s="21"/>
      <c r="H7" s="85"/>
      <c r="I7" s="83"/>
      <c r="J7" s="77"/>
      <c r="K7" s="78"/>
    </row>
    <row r="8" spans="1:11" x14ac:dyDescent="0.2">
      <c r="A8" s="8" t="s">
        <v>3</v>
      </c>
      <c r="B8" s="19">
        <f>SUM(B9:B19)</f>
        <v>0</v>
      </c>
      <c r="C8" s="121">
        <f>SUM(C9:C19)</f>
        <v>15448</v>
      </c>
      <c r="D8" s="149">
        <f>SUM(D9:D19)</f>
        <v>9161</v>
      </c>
      <c r="E8" s="124">
        <f t="shared" si="0"/>
        <v>-1</v>
      </c>
      <c r="F8" s="78">
        <f t="shared" si="1"/>
        <v>-1</v>
      </c>
      <c r="G8" s="21"/>
      <c r="H8" s="85">
        <v>127616</v>
      </c>
      <c r="I8" s="83">
        <v>132290</v>
      </c>
      <c r="J8" s="77">
        <f t="shared" si="2"/>
        <v>-1</v>
      </c>
      <c r="K8" s="78">
        <f t="shared" si="3"/>
        <v>-1</v>
      </c>
    </row>
    <row r="9" spans="1:11" x14ac:dyDescent="0.2">
      <c r="A9" s="8" t="s">
        <v>4</v>
      </c>
      <c r="B9" s="19"/>
      <c r="C9" s="121">
        <v>2502</v>
      </c>
      <c r="D9" s="149">
        <v>2211</v>
      </c>
      <c r="E9" s="124">
        <f t="shared" si="0"/>
        <v>-1</v>
      </c>
      <c r="F9" s="78">
        <f t="shared" si="1"/>
        <v>-1</v>
      </c>
      <c r="G9" s="21"/>
      <c r="H9" s="85">
        <v>28139</v>
      </c>
      <c r="I9" s="83">
        <v>26433</v>
      </c>
      <c r="J9" s="77">
        <f t="shared" si="2"/>
        <v>-1</v>
      </c>
      <c r="K9" s="78">
        <f t="shared" si="3"/>
        <v>-1</v>
      </c>
    </row>
    <row r="10" spans="1:11" x14ac:dyDescent="0.2">
      <c r="A10" s="8" t="s">
        <v>5</v>
      </c>
      <c r="B10" s="19"/>
      <c r="C10" s="121">
        <v>438</v>
      </c>
      <c r="D10" s="149">
        <v>343</v>
      </c>
      <c r="E10" s="124">
        <f t="shared" si="0"/>
        <v>-1</v>
      </c>
      <c r="F10" s="78">
        <f t="shared" si="1"/>
        <v>-1</v>
      </c>
      <c r="G10" s="21"/>
      <c r="H10" s="85">
        <v>2834</v>
      </c>
      <c r="I10" s="83">
        <v>6011</v>
      </c>
      <c r="J10" s="77">
        <f t="shared" si="2"/>
        <v>-1</v>
      </c>
      <c r="K10" s="78">
        <f t="shared" si="3"/>
        <v>-1</v>
      </c>
    </row>
    <row r="11" spans="1:11" x14ac:dyDescent="0.2">
      <c r="A11" s="8" t="s">
        <v>6</v>
      </c>
      <c r="B11" s="19"/>
      <c r="C11" s="121">
        <v>1984</v>
      </c>
      <c r="D11" s="149">
        <v>829</v>
      </c>
      <c r="E11" s="124">
        <f t="shared" si="0"/>
        <v>-1</v>
      </c>
      <c r="F11" s="78">
        <f t="shared" si="1"/>
        <v>-1</v>
      </c>
      <c r="G11" s="21"/>
      <c r="H11" s="85">
        <v>15226</v>
      </c>
      <c r="I11" s="83">
        <v>19582</v>
      </c>
      <c r="J11" s="77">
        <f t="shared" si="2"/>
        <v>-1</v>
      </c>
      <c r="K11" s="78">
        <f t="shared" si="3"/>
        <v>-1</v>
      </c>
    </row>
    <row r="12" spans="1:11" x14ac:dyDescent="0.2">
      <c r="A12" s="8" t="s">
        <v>86</v>
      </c>
      <c r="B12" s="19"/>
      <c r="C12" s="121">
        <v>419</v>
      </c>
      <c r="D12" s="149">
        <v>180</v>
      </c>
      <c r="E12" s="124">
        <f t="shared" si="0"/>
        <v>-1</v>
      </c>
      <c r="F12" s="78">
        <f t="shared" si="1"/>
        <v>-1</v>
      </c>
      <c r="G12" s="21"/>
      <c r="H12" s="85">
        <v>3273</v>
      </c>
      <c r="I12" s="83">
        <v>4394</v>
      </c>
      <c r="J12" s="77">
        <f t="shared" si="2"/>
        <v>-1</v>
      </c>
      <c r="K12" s="78">
        <f t="shared" si="3"/>
        <v>-1</v>
      </c>
    </row>
    <row r="13" spans="1:11" x14ac:dyDescent="0.2">
      <c r="A13" s="8" t="s">
        <v>8</v>
      </c>
      <c r="B13" s="19"/>
      <c r="C13" s="121">
        <f>5155-419</f>
        <v>4736</v>
      </c>
      <c r="D13" s="149">
        <v>1974</v>
      </c>
      <c r="E13" s="124">
        <f t="shared" si="0"/>
        <v>-1</v>
      </c>
      <c r="F13" s="78">
        <f t="shared" si="1"/>
        <v>-1</v>
      </c>
      <c r="G13" s="21"/>
      <c r="H13" s="85">
        <v>32965</v>
      </c>
      <c r="I13" s="83">
        <v>23948</v>
      </c>
      <c r="J13" s="77">
        <f t="shared" si="2"/>
        <v>-1</v>
      </c>
      <c r="K13" s="78">
        <f t="shared" si="3"/>
        <v>-1</v>
      </c>
    </row>
    <row r="14" spans="1:11" x14ac:dyDescent="0.2">
      <c r="A14" s="8" t="s">
        <v>9</v>
      </c>
      <c r="B14" s="19"/>
      <c r="C14" s="121">
        <v>801</v>
      </c>
      <c r="D14" s="149">
        <v>700</v>
      </c>
      <c r="E14" s="124">
        <f t="shared" si="0"/>
        <v>-1</v>
      </c>
      <c r="F14" s="78">
        <f t="shared" si="1"/>
        <v>-1</v>
      </c>
      <c r="G14" s="21"/>
      <c r="H14" s="85">
        <v>7526</v>
      </c>
      <c r="I14" s="83">
        <v>10222</v>
      </c>
      <c r="J14" s="77">
        <f t="shared" si="2"/>
        <v>-1</v>
      </c>
      <c r="K14" s="78">
        <f t="shared" si="3"/>
        <v>-1</v>
      </c>
    </row>
    <row r="15" spans="1:11" x14ac:dyDescent="0.2">
      <c r="A15" s="8" t="s">
        <v>10</v>
      </c>
      <c r="B15" s="19"/>
      <c r="C15" s="121">
        <v>426</v>
      </c>
      <c r="D15" s="149">
        <v>246</v>
      </c>
      <c r="E15" s="124">
        <f t="shared" si="0"/>
        <v>-1</v>
      </c>
      <c r="F15" s="78">
        <f t="shared" si="1"/>
        <v>-1</v>
      </c>
      <c r="G15" s="21"/>
      <c r="H15" s="85">
        <v>4678</v>
      </c>
      <c r="I15" s="83">
        <v>4976</v>
      </c>
      <c r="J15" s="77">
        <f t="shared" si="2"/>
        <v>-1</v>
      </c>
      <c r="K15" s="78">
        <f t="shared" si="3"/>
        <v>-1</v>
      </c>
    </row>
    <row r="16" spans="1:11" x14ac:dyDescent="0.2">
      <c r="A16" s="8" t="s">
        <v>11</v>
      </c>
      <c r="B16" s="19"/>
      <c r="C16" s="121">
        <v>1977</v>
      </c>
      <c r="D16" s="149">
        <v>797</v>
      </c>
      <c r="E16" s="124">
        <f t="shared" si="0"/>
        <v>-1</v>
      </c>
      <c r="F16" s="78">
        <f t="shared" si="1"/>
        <v>-1</v>
      </c>
      <c r="G16" s="21"/>
      <c r="H16" s="85">
        <v>18205</v>
      </c>
      <c r="I16" s="83">
        <v>19513</v>
      </c>
      <c r="J16" s="77">
        <f t="shared" si="2"/>
        <v>-1</v>
      </c>
      <c r="K16" s="78">
        <f t="shared" si="3"/>
        <v>-1</v>
      </c>
    </row>
    <row r="17" spans="1:11" x14ac:dyDescent="0.2">
      <c r="A17" s="8" t="s">
        <v>12</v>
      </c>
      <c r="B17" s="19"/>
      <c r="C17" s="121">
        <v>439</v>
      </c>
      <c r="D17" s="149">
        <v>535</v>
      </c>
      <c r="E17" s="124">
        <f t="shared" si="0"/>
        <v>-1</v>
      </c>
      <c r="F17" s="78">
        <f t="shared" si="1"/>
        <v>-1</v>
      </c>
      <c r="G17" s="21"/>
      <c r="H17" s="85">
        <v>5246</v>
      </c>
      <c r="I17" s="83">
        <v>6014</v>
      </c>
      <c r="J17" s="77">
        <f t="shared" si="2"/>
        <v>-1</v>
      </c>
      <c r="K17" s="78">
        <f t="shared" si="3"/>
        <v>-1</v>
      </c>
    </row>
    <row r="18" spans="1:11" x14ac:dyDescent="0.2">
      <c r="A18" s="8" t="s">
        <v>13</v>
      </c>
      <c r="B18" s="19"/>
      <c r="C18" s="121">
        <v>231</v>
      </c>
      <c r="D18" s="149">
        <v>98</v>
      </c>
      <c r="E18" s="124">
        <f t="shared" si="0"/>
        <v>-1</v>
      </c>
      <c r="F18" s="78">
        <f t="shared" si="1"/>
        <v>-1</v>
      </c>
      <c r="G18" s="21"/>
      <c r="H18" s="85">
        <v>1847</v>
      </c>
      <c r="I18" s="83">
        <v>2535</v>
      </c>
      <c r="J18" s="77">
        <f t="shared" si="2"/>
        <v>-1</v>
      </c>
      <c r="K18" s="78">
        <f t="shared" si="3"/>
        <v>-1</v>
      </c>
    </row>
    <row r="19" spans="1:11" x14ac:dyDescent="0.2">
      <c r="A19" s="8" t="s">
        <v>14</v>
      </c>
      <c r="B19" s="19"/>
      <c r="C19" s="121">
        <v>1495</v>
      </c>
      <c r="D19" s="149">
        <v>1248</v>
      </c>
      <c r="E19" s="124">
        <f t="shared" si="0"/>
        <v>-1</v>
      </c>
      <c r="F19" s="78">
        <f t="shared" si="1"/>
        <v>-1</v>
      </c>
      <c r="G19" s="21"/>
      <c r="H19" s="85">
        <v>7622</v>
      </c>
      <c r="I19" s="83">
        <v>8662</v>
      </c>
      <c r="J19" s="77">
        <f t="shared" si="2"/>
        <v>-1</v>
      </c>
      <c r="K19" s="78">
        <f t="shared" si="3"/>
        <v>-1</v>
      </c>
    </row>
    <row r="20" spans="1:11" x14ac:dyDescent="0.2">
      <c r="A20" s="8"/>
      <c r="B20" s="19"/>
      <c r="C20" s="121"/>
      <c r="D20" s="149"/>
      <c r="E20" s="124"/>
      <c r="F20" s="78"/>
      <c r="G20" s="21"/>
      <c r="H20" s="85"/>
      <c r="I20" s="83"/>
      <c r="J20" s="77"/>
      <c r="K20" s="78"/>
    </row>
    <row r="21" spans="1:11" x14ac:dyDescent="0.2">
      <c r="A21" s="8" t="s">
        <v>15</v>
      </c>
      <c r="B21" s="19"/>
      <c r="C21" s="121">
        <f>SUM(C22:C25)</f>
        <v>6394</v>
      </c>
      <c r="D21" s="149">
        <f>SUM(D22:D25)</f>
        <v>4476</v>
      </c>
      <c r="E21" s="124">
        <f t="shared" si="0"/>
        <v>-1</v>
      </c>
      <c r="F21" s="78">
        <f t="shared" si="1"/>
        <v>-1</v>
      </c>
      <c r="G21" s="21"/>
      <c r="H21" s="85">
        <v>56398</v>
      </c>
      <c r="I21" s="83">
        <v>49433</v>
      </c>
      <c r="J21" s="77">
        <f t="shared" si="2"/>
        <v>-1</v>
      </c>
      <c r="K21" s="78">
        <f t="shared" si="3"/>
        <v>-1</v>
      </c>
    </row>
    <row r="22" spans="1:11" x14ac:dyDescent="0.2">
      <c r="A22" s="8" t="s">
        <v>16</v>
      </c>
      <c r="B22" s="19"/>
      <c r="C22" s="121">
        <v>591</v>
      </c>
      <c r="D22" s="149">
        <v>409</v>
      </c>
      <c r="E22" s="124">
        <f t="shared" si="0"/>
        <v>-1</v>
      </c>
      <c r="F22" s="78">
        <f t="shared" si="1"/>
        <v>-1</v>
      </c>
      <c r="G22" s="21"/>
      <c r="H22" s="85">
        <v>4433</v>
      </c>
      <c r="I22" s="83">
        <v>5594</v>
      </c>
      <c r="J22" s="77">
        <f t="shared" si="2"/>
        <v>-1</v>
      </c>
      <c r="K22" s="78">
        <f t="shared" si="3"/>
        <v>-1</v>
      </c>
    </row>
    <row r="23" spans="1:11" x14ac:dyDescent="0.2">
      <c r="A23" s="8" t="s">
        <v>17</v>
      </c>
      <c r="B23" s="19"/>
      <c r="C23" s="121">
        <v>1787</v>
      </c>
      <c r="D23" s="149">
        <v>1126</v>
      </c>
      <c r="E23" s="124">
        <f t="shared" si="0"/>
        <v>-1</v>
      </c>
      <c r="F23" s="78">
        <f t="shared" si="1"/>
        <v>-1</v>
      </c>
      <c r="G23" s="21"/>
      <c r="H23" s="85">
        <v>21441</v>
      </c>
      <c r="I23" s="83">
        <v>18699</v>
      </c>
      <c r="J23" s="77">
        <f t="shared" si="2"/>
        <v>-1</v>
      </c>
      <c r="K23" s="78">
        <f t="shared" si="3"/>
        <v>-1</v>
      </c>
    </row>
    <row r="24" spans="1:11" x14ac:dyDescent="0.2">
      <c r="A24" s="8" t="s">
        <v>18</v>
      </c>
      <c r="B24" s="19"/>
      <c r="C24" s="121">
        <v>2107</v>
      </c>
      <c r="D24" s="149">
        <v>1176</v>
      </c>
      <c r="E24" s="124">
        <f t="shared" si="0"/>
        <v>-1</v>
      </c>
      <c r="F24" s="78">
        <f t="shared" si="1"/>
        <v>-1</v>
      </c>
      <c r="G24" s="21"/>
      <c r="H24" s="85">
        <v>18284</v>
      </c>
      <c r="I24" s="83">
        <v>13603</v>
      </c>
      <c r="J24" s="77">
        <f t="shared" si="2"/>
        <v>-1</v>
      </c>
      <c r="K24" s="78">
        <f t="shared" si="3"/>
        <v>-1</v>
      </c>
    </row>
    <row r="25" spans="1:11" x14ac:dyDescent="0.2">
      <c r="A25" s="8" t="s">
        <v>19</v>
      </c>
      <c r="B25" s="19"/>
      <c r="C25" s="121">
        <v>1909</v>
      </c>
      <c r="D25" s="149">
        <v>1765</v>
      </c>
      <c r="E25" s="124">
        <f t="shared" si="0"/>
        <v>-1</v>
      </c>
      <c r="F25" s="78">
        <f t="shared" si="1"/>
        <v>-1</v>
      </c>
      <c r="G25" s="21"/>
      <c r="H25" s="85">
        <v>12231</v>
      </c>
      <c r="I25" s="83">
        <v>11537</v>
      </c>
      <c r="J25" s="77">
        <f t="shared" si="2"/>
        <v>-1</v>
      </c>
      <c r="K25" s="78">
        <f t="shared" si="3"/>
        <v>-1</v>
      </c>
    </row>
    <row r="26" spans="1:11" x14ac:dyDescent="0.2">
      <c r="A26" s="8"/>
      <c r="B26" s="19"/>
      <c r="C26" s="121"/>
      <c r="D26" s="149"/>
      <c r="E26" s="124"/>
      <c r="F26" s="78"/>
      <c r="G26" s="21"/>
      <c r="H26" s="85"/>
      <c r="I26" s="83"/>
      <c r="J26" s="77"/>
      <c r="K26" s="78"/>
    </row>
    <row r="27" spans="1:11" x14ac:dyDescent="0.2">
      <c r="A27" s="8" t="s">
        <v>20</v>
      </c>
      <c r="B27" s="19">
        <f>SUM(B28:B33)</f>
        <v>0</v>
      </c>
      <c r="C27" s="121">
        <f>SUM(C28:C33)</f>
        <v>5383</v>
      </c>
      <c r="D27" s="149">
        <f>SUM(D28:D33)</f>
        <v>3556</v>
      </c>
      <c r="E27" s="124">
        <f t="shared" si="0"/>
        <v>-1</v>
      </c>
      <c r="F27" s="78">
        <f t="shared" si="1"/>
        <v>-1</v>
      </c>
      <c r="G27" s="21"/>
      <c r="H27" s="85">
        <v>47791</v>
      </c>
      <c r="I27" s="83">
        <v>43486</v>
      </c>
      <c r="J27" s="77">
        <f t="shared" si="2"/>
        <v>-1</v>
      </c>
      <c r="K27" s="78">
        <f t="shared" si="3"/>
        <v>-1</v>
      </c>
    </row>
    <row r="28" spans="1:11" x14ac:dyDescent="0.2">
      <c r="A28" s="8" t="s">
        <v>21</v>
      </c>
      <c r="B28" s="19"/>
      <c r="C28" s="121">
        <v>2273</v>
      </c>
      <c r="D28" s="149">
        <v>1544</v>
      </c>
      <c r="E28" s="124">
        <f t="shared" si="0"/>
        <v>-1</v>
      </c>
      <c r="F28" s="78">
        <f t="shared" si="1"/>
        <v>-1</v>
      </c>
      <c r="G28" s="21"/>
      <c r="H28" s="85">
        <v>14936</v>
      </c>
      <c r="I28" s="83">
        <v>14296</v>
      </c>
      <c r="J28" s="77">
        <f t="shared" si="2"/>
        <v>-1</v>
      </c>
      <c r="K28" s="78">
        <f t="shared" si="3"/>
        <v>-1</v>
      </c>
    </row>
    <row r="29" spans="1:11" x14ac:dyDescent="0.2">
      <c r="A29" s="8" t="s">
        <v>22</v>
      </c>
      <c r="B29" s="19"/>
      <c r="C29" s="121">
        <v>141</v>
      </c>
      <c r="D29" s="149">
        <v>99</v>
      </c>
      <c r="E29" s="124">
        <f t="shared" si="0"/>
        <v>-1</v>
      </c>
      <c r="F29" s="78">
        <f t="shared" si="1"/>
        <v>-1</v>
      </c>
      <c r="G29" s="21"/>
      <c r="H29" s="85">
        <v>5759</v>
      </c>
      <c r="I29" s="83">
        <v>4965</v>
      </c>
      <c r="J29" s="77">
        <f t="shared" si="2"/>
        <v>-1</v>
      </c>
      <c r="K29" s="78">
        <f t="shared" si="3"/>
        <v>-1</v>
      </c>
    </row>
    <row r="30" spans="1:11" x14ac:dyDescent="0.2">
      <c r="A30" s="8" t="s">
        <v>23</v>
      </c>
      <c r="B30" s="19"/>
      <c r="C30" s="121">
        <v>166</v>
      </c>
      <c r="D30" s="149">
        <v>169</v>
      </c>
      <c r="E30" s="124">
        <f t="shared" si="0"/>
        <v>-1</v>
      </c>
      <c r="F30" s="78">
        <f t="shared" si="1"/>
        <v>-1</v>
      </c>
      <c r="G30" s="21"/>
      <c r="H30" s="85">
        <v>2653</v>
      </c>
      <c r="I30" s="83">
        <v>2752</v>
      </c>
      <c r="J30" s="77">
        <f t="shared" si="2"/>
        <v>-1</v>
      </c>
      <c r="K30" s="78">
        <f t="shared" si="3"/>
        <v>-1</v>
      </c>
    </row>
    <row r="31" spans="1:11" x14ac:dyDescent="0.2">
      <c r="A31" s="7" t="s">
        <v>24</v>
      </c>
      <c r="B31" s="19"/>
      <c r="C31" s="121">
        <v>441</v>
      </c>
      <c r="D31" s="149">
        <v>484</v>
      </c>
      <c r="E31" s="124">
        <f t="shared" si="0"/>
        <v>-1</v>
      </c>
      <c r="F31" s="78">
        <f t="shared" si="1"/>
        <v>-1</v>
      </c>
      <c r="G31" s="21"/>
      <c r="H31" s="85">
        <v>6866</v>
      </c>
      <c r="I31" s="83">
        <v>6213</v>
      </c>
      <c r="J31" s="77">
        <f t="shared" si="2"/>
        <v>-1</v>
      </c>
      <c r="K31" s="78">
        <f t="shared" si="3"/>
        <v>-1</v>
      </c>
    </row>
    <row r="32" spans="1:11" x14ac:dyDescent="0.2">
      <c r="A32" s="7" t="s">
        <v>25</v>
      </c>
      <c r="B32" s="19"/>
      <c r="C32" s="121">
        <v>222</v>
      </c>
      <c r="D32" s="149">
        <v>192</v>
      </c>
      <c r="E32" s="124">
        <f t="shared" si="0"/>
        <v>-1</v>
      </c>
      <c r="F32" s="78">
        <f t="shared" si="1"/>
        <v>-1</v>
      </c>
      <c r="G32" s="21"/>
      <c r="H32" s="85">
        <v>2300</v>
      </c>
      <c r="I32" s="83">
        <v>2471</v>
      </c>
      <c r="J32" s="77">
        <f t="shared" si="2"/>
        <v>-1</v>
      </c>
      <c r="K32" s="78">
        <f t="shared" si="3"/>
        <v>-1</v>
      </c>
    </row>
    <row r="33" spans="1:11" x14ac:dyDescent="0.2">
      <c r="A33" s="8" t="s">
        <v>19</v>
      </c>
      <c r="B33" s="19"/>
      <c r="C33" s="121">
        <v>2140</v>
      </c>
      <c r="D33" s="149">
        <v>1068</v>
      </c>
      <c r="E33" s="124">
        <f t="shared" si="0"/>
        <v>-1</v>
      </c>
      <c r="F33" s="78">
        <f t="shared" si="1"/>
        <v>-1</v>
      </c>
      <c r="G33" s="21"/>
      <c r="H33" s="85">
        <v>15277</v>
      </c>
      <c r="I33" s="83">
        <v>12789</v>
      </c>
      <c r="J33" s="77">
        <f t="shared" si="2"/>
        <v>-1</v>
      </c>
      <c r="K33" s="78">
        <f t="shared" si="3"/>
        <v>-1</v>
      </c>
    </row>
    <row r="34" spans="1:11" x14ac:dyDescent="0.2">
      <c r="A34" s="3"/>
      <c r="B34" s="19"/>
      <c r="C34" s="121"/>
      <c r="D34" s="149"/>
      <c r="E34" s="124"/>
      <c r="F34" s="78"/>
      <c r="G34" s="21"/>
      <c r="H34" s="85"/>
      <c r="I34" s="83"/>
      <c r="J34" s="77"/>
      <c r="K34" s="78"/>
    </row>
    <row r="35" spans="1:11" x14ac:dyDescent="0.2">
      <c r="A35" s="8" t="s">
        <v>26</v>
      </c>
      <c r="B35" s="19">
        <f>B36+SUM(B41:B51)+B53+SUM(B62:B65)+SUM(B67:B77)</f>
        <v>0</v>
      </c>
      <c r="C35" s="121">
        <f>C36+SUM(C41:C51)+C53+SUM(C62:C65)+SUM(C67:C77)</f>
        <v>161700</v>
      </c>
      <c r="D35" s="149">
        <f>D36+SUM(D41:D51)+D53+SUM(D62:D65)+SUM(D67:D77)</f>
        <v>134459</v>
      </c>
      <c r="E35" s="124">
        <f t="shared" si="0"/>
        <v>-1</v>
      </c>
      <c r="F35" s="78">
        <f t="shared" si="1"/>
        <v>-1</v>
      </c>
      <c r="G35" s="21"/>
      <c r="H35" s="85">
        <v>1435537</v>
      </c>
      <c r="I35" s="83">
        <v>1595726</v>
      </c>
      <c r="J35" s="77">
        <f t="shared" si="2"/>
        <v>-1</v>
      </c>
      <c r="K35" s="78">
        <f t="shared" si="3"/>
        <v>-1</v>
      </c>
    </row>
    <row r="36" spans="1:11" x14ac:dyDescent="0.2">
      <c r="A36" s="8" t="s">
        <v>27</v>
      </c>
      <c r="B36" s="19"/>
      <c r="C36" s="121">
        <v>6590</v>
      </c>
      <c r="D36" s="149">
        <f>SUM(D37:D40)</f>
        <v>5160</v>
      </c>
      <c r="E36" s="124">
        <f t="shared" si="0"/>
        <v>-1</v>
      </c>
      <c r="F36" s="78">
        <f t="shared" si="1"/>
        <v>-1</v>
      </c>
      <c r="G36" s="21"/>
      <c r="H36" s="85">
        <v>51318</v>
      </c>
      <c r="I36" s="83">
        <v>61611</v>
      </c>
      <c r="J36" s="77">
        <f t="shared" si="2"/>
        <v>-1</v>
      </c>
      <c r="K36" s="78">
        <f t="shared" si="3"/>
        <v>-1</v>
      </c>
    </row>
    <row r="37" spans="1:11" x14ac:dyDescent="0.2">
      <c r="A37" s="8" t="s">
        <v>28</v>
      </c>
      <c r="B37" s="19"/>
      <c r="C37" s="121">
        <v>1025</v>
      </c>
      <c r="D37" s="149">
        <v>647</v>
      </c>
      <c r="E37" s="124">
        <f t="shared" si="0"/>
        <v>-1</v>
      </c>
      <c r="F37" s="78">
        <f t="shared" si="1"/>
        <v>-1</v>
      </c>
      <c r="G37" s="21"/>
      <c r="H37" s="85">
        <v>8117</v>
      </c>
      <c r="I37" s="83">
        <v>12873</v>
      </c>
      <c r="J37" s="77">
        <f t="shared" si="2"/>
        <v>-1</v>
      </c>
      <c r="K37" s="78">
        <f t="shared" si="3"/>
        <v>-1</v>
      </c>
    </row>
    <row r="38" spans="1:11" x14ac:dyDescent="0.2">
      <c r="A38" s="8" t="s">
        <v>29</v>
      </c>
      <c r="B38" s="19"/>
      <c r="C38" s="121">
        <v>2073</v>
      </c>
      <c r="D38" s="149">
        <v>1403</v>
      </c>
      <c r="E38" s="124">
        <f t="shared" si="0"/>
        <v>-1</v>
      </c>
      <c r="F38" s="78">
        <f t="shared" si="1"/>
        <v>-1</v>
      </c>
      <c r="G38" s="21"/>
      <c r="H38" s="85">
        <v>17912</v>
      </c>
      <c r="I38" s="83">
        <v>19126</v>
      </c>
      <c r="J38" s="77">
        <f t="shared" si="2"/>
        <v>-1</v>
      </c>
      <c r="K38" s="78">
        <f t="shared" si="3"/>
        <v>-1</v>
      </c>
    </row>
    <row r="39" spans="1:11" x14ac:dyDescent="0.2">
      <c r="A39" s="8" t="s">
        <v>30</v>
      </c>
      <c r="B39" s="19"/>
      <c r="C39" s="121">
        <v>1860</v>
      </c>
      <c r="D39" s="149">
        <v>1610</v>
      </c>
      <c r="E39" s="124">
        <f t="shared" si="0"/>
        <v>-1</v>
      </c>
      <c r="F39" s="78">
        <f t="shared" si="1"/>
        <v>-1</v>
      </c>
      <c r="G39" s="21"/>
      <c r="H39" s="85">
        <v>10269</v>
      </c>
      <c r="I39" s="83">
        <v>11053</v>
      </c>
      <c r="J39" s="77">
        <f t="shared" si="2"/>
        <v>-1</v>
      </c>
      <c r="K39" s="78">
        <f t="shared" si="3"/>
        <v>-1</v>
      </c>
    </row>
    <row r="40" spans="1:11" x14ac:dyDescent="0.2">
      <c r="A40" s="8" t="s">
        <v>31</v>
      </c>
      <c r="B40" s="19"/>
      <c r="C40" s="121">
        <v>1597</v>
      </c>
      <c r="D40" s="149">
        <v>1500</v>
      </c>
      <c r="E40" s="124">
        <f t="shared" si="0"/>
        <v>-1</v>
      </c>
      <c r="F40" s="78">
        <f t="shared" si="1"/>
        <v>-1</v>
      </c>
      <c r="G40" s="21"/>
      <c r="H40" s="85">
        <v>14686</v>
      </c>
      <c r="I40" s="83">
        <v>18276</v>
      </c>
      <c r="J40" s="77">
        <f t="shared" si="2"/>
        <v>-1</v>
      </c>
      <c r="K40" s="78">
        <f t="shared" si="3"/>
        <v>-1</v>
      </c>
    </row>
    <row r="41" spans="1:11" x14ac:dyDescent="0.2">
      <c r="A41" s="8" t="s">
        <v>32</v>
      </c>
      <c r="B41" s="19"/>
      <c r="C41" s="121">
        <v>16122</v>
      </c>
      <c r="D41" s="149">
        <v>10785</v>
      </c>
      <c r="E41" s="124">
        <f t="shared" si="0"/>
        <v>-1</v>
      </c>
      <c r="F41" s="78">
        <f t="shared" si="1"/>
        <v>-1</v>
      </c>
      <c r="G41" s="21"/>
      <c r="H41" s="85">
        <v>147069</v>
      </c>
      <c r="I41" s="83">
        <v>135561</v>
      </c>
      <c r="J41" s="77">
        <f t="shared" si="2"/>
        <v>-1</v>
      </c>
      <c r="K41" s="78">
        <f t="shared" si="3"/>
        <v>-1</v>
      </c>
    </row>
    <row r="42" spans="1:11" x14ac:dyDescent="0.2">
      <c r="A42" s="8" t="s">
        <v>33</v>
      </c>
      <c r="B42" s="19"/>
      <c r="C42" s="121">
        <v>794</v>
      </c>
      <c r="D42" s="149">
        <v>839</v>
      </c>
      <c r="E42" s="124">
        <f t="shared" si="0"/>
        <v>-1</v>
      </c>
      <c r="F42" s="78">
        <f t="shared" si="1"/>
        <v>-1</v>
      </c>
      <c r="G42" s="21"/>
      <c r="H42" s="85">
        <v>6381</v>
      </c>
      <c r="I42" s="83">
        <v>6359</v>
      </c>
      <c r="J42" s="77">
        <f t="shared" si="2"/>
        <v>-1</v>
      </c>
      <c r="K42" s="78">
        <f t="shared" si="3"/>
        <v>-1</v>
      </c>
    </row>
    <row r="43" spans="1:11" x14ac:dyDescent="0.2">
      <c r="A43" s="8" t="s">
        <v>34</v>
      </c>
      <c r="B43" s="19"/>
      <c r="C43" s="121">
        <v>3773</v>
      </c>
      <c r="D43" s="149">
        <v>2564</v>
      </c>
      <c r="E43" s="124">
        <f t="shared" si="0"/>
        <v>-1</v>
      </c>
      <c r="F43" s="78">
        <f t="shared" si="1"/>
        <v>-1</v>
      </c>
      <c r="G43" s="21"/>
      <c r="H43" s="85">
        <v>36338</v>
      </c>
      <c r="I43" s="83">
        <v>40302</v>
      </c>
      <c r="J43" s="77">
        <f t="shared" si="2"/>
        <v>-1</v>
      </c>
      <c r="K43" s="78">
        <f t="shared" si="3"/>
        <v>-1</v>
      </c>
    </row>
    <row r="44" spans="1:11" x14ac:dyDescent="0.2">
      <c r="A44" s="8" t="s">
        <v>35</v>
      </c>
      <c r="B44" s="19"/>
      <c r="C44" s="121">
        <v>3083</v>
      </c>
      <c r="D44" s="149">
        <v>2187</v>
      </c>
      <c r="E44" s="124">
        <f t="shared" si="0"/>
        <v>-1</v>
      </c>
      <c r="F44" s="78">
        <f t="shared" si="1"/>
        <v>-1</v>
      </c>
      <c r="G44" s="21"/>
      <c r="H44" s="85">
        <v>25439</v>
      </c>
      <c r="I44" s="83">
        <v>25500</v>
      </c>
      <c r="J44" s="77">
        <f t="shared" si="2"/>
        <v>-1</v>
      </c>
      <c r="K44" s="78">
        <f t="shared" si="3"/>
        <v>-1</v>
      </c>
    </row>
    <row r="45" spans="1:11" x14ac:dyDescent="0.2">
      <c r="A45" s="7" t="s">
        <v>36</v>
      </c>
      <c r="B45" s="19"/>
      <c r="C45" s="121">
        <v>16469</v>
      </c>
      <c r="D45" s="149">
        <v>12059</v>
      </c>
      <c r="E45" s="124">
        <f t="shared" si="0"/>
        <v>-1</v>
      </c>
      <c r="F45" s="78">
        <f t="shared" si="1"/>
        <v>-1</v>
      </c>
      <c r="G45" s="21"/>
      <c r="H45" s="85">
        <v>230601</v>
      </c>
      <c r="I45" s="83">
        <v>225733</v>
      </c>
      <c r="J45" s="77">
        <f t="shared" si="2"/>
        <v>-1</v>
      </c>
      <c r="K45" s="78">
        <f t="shared" si="3"/>
        <v>-1</v>
      </c>
    </row>
    <row r="46" spans="1:11" x14ac:dyDescent="0.2">
      <c r="A46" s="7" t="s">
        <v>37</v>
      </c>
      <c r="B46" s="19"/>
      <c r="C46" s="121">
        <v>6971</v>
      </c>
      <c r="D46" s="149">
        <v>5840</v>
      </c>
      <c r="E46" s="124">
        <f t="shared" si="0"/>
        <v>-1</v>
      </c>
      <c r="F46" s="78">
        <f t="shared" si="1"/>
        <v>-1</v>
      </c>
      <c r="G46" s="21"/>
      <c r="H46" s="85">
        <v>67929</v>
      </c>
      <c r="I46" s="83">
        <v>93287</v>
      </c>
      <c r="J46" s="77">
        <f t="shared" si="2"/>
        <v>-1</v>
      </c>
      <c r="K46" s="78">
        <f t="shared" si="3"/>
        <v>-1</v>
      </c>
    </row>
    <row r="47" spans="1:11" x14ac:dyDescent="0.2">
      <c r="A47" s="8" t="s">
        <v>38</v>
      </c>
      <c r="B47" s="19"/>
      <c r="C47" s="121">
        <v>3610</v>
      </c>
      <c r="D47" s="149">
        <v>2582</v>
      </c>
      <c r="E47" s="124">
        <f t="shared" si="0"/>
        <v>-1</v>
      </c>
      <c r="F47" s="78">
        <f t="shared" si="1"/>
        <v>-1</v>
      </c>
      <c r="G47" s="21"/>
      <c r="H47" s="85">
        <v>29279</v>
      </c>
      <c r="I47" s="83">
        <v>29497</v>
      </c>
      <c r="J47" s="77">
        <f t="shared" si="2"/>
        <v>-1</v>
      </c>
      <c r="K47" s="78">
        <f t="shared" si="3"/>
        <v>-1</v>
      </c>
    </row>
    <row r="48" spans="1:11" x14ac:dyDescent="0.2">
      <c r="A48" s="8" t="s">
        <v>39</v>
      </c>
      <c r="B48" s="19"/>
      <c r="C48" s="121">
        <v>18101</v>
      </c>
      <c r="D48" s="149">
        <v>9334</v>
      </c>
      <c r="E48" s="124">
        <f t="shared" si="0"/>
        <v>-1</v>
      </c>
      <c r="F48" s="78">
        <f t="shared" si="1"/>
        <v>-1</v>
      </c>
      <c r="G48" s="21"/>
      <c r="H48" s="85">
        <v>140203</v>
      </c>
      <c r="I48" s="83">
        <v>153834</v>
      </c>
      <c r="J48" s="77">
        <f t="shared" si="2"/>
        <v>-1</v>
      </c>
      <c r="K48" s="78">
        <f t="shared" si="3"/>
        <v>-1</v>
      </c>
    </row>
    <row r="49" spans="1:11" x14ac:dyDescent="0.2">
      <c r="A49" s="8" t="s">
        <v>40</v>
      </c>
      <c r="B49" s="19"/>
      <c r="C49" s="121">
        <v>1980</v>
      </c>
      <c r="D49" s="149">
        <v>1573</v>
      </c>
      <c r="E49" s="124">
        <f t="shared" si="0"/>
        <v>-1</v>
      </c>
      <c r="F49" s="78">
        <f t="shared" si="1"/>
        <v>-1</v>
      </c>
      <c r="G49" s="21"/>
      <c r="H49" s="85">
        <v>18815</v>
      </c>
      <c r="I49" s="83">
        <v>24848</v>
      </c>
      <c r="J49" s="77">
        <f t="shared" si="2"/>
        <v>-1</v>
      </c>
      <c r="K49" s="78">
        <f t="shared" si="3"/>
        <v>-1</v>
      </c>
    </row>
    <row r="50" spans="1:11" x14ac:dyDescent="0.2">
      <c r="A50" s="7" t="s">
        <v>41</v>
      </c>
      <c r="B50" s="19"/>
      <c r="C50" s="121">
        <v>3224</v>
      </c>
      <c r="D50" s="149">
        <v>2815</v>
      </c>
      <c r="E50" s="124">
        <f t="shared" si="0"/>
        <v>-1</v>
      </c>
      <c r="F50" s="78">
        <f t="shared" si="1"/>
        <v>-1</v>
      </c>
      <c r="G50" s="21"/>
      <c r="H50" s="85">
        <v>33494</v>
      </c>
      <c r="I50" s="83">
        <v>38356</v>
      </c>
      <c r="J50" s="77">
        <f t="shared" si="2"/>
        <v>-1</v>
      </c>
      <c r="K50" s="78">
        <f t="shared" si="3"/>
        <v>-1</v>
      </c>
    </row>
    <row r="51" spans="1:11" x14ac:dyDescent="0.2">
      <c r="A51" s="8" t="s">
        <v>42</v>
      </c>
      <c r="B51" s="19"/>
      <c r="C51" s="121">
        <v>847</v>
      </c>
      <c r="D51" s="149">
        <v>511</v>
      </c>
      <c r="E51" s="124">
        <f t="shared" si="0"/>
        <v>-1</v>
      </c>
      <c r="F51" s="78">
        <f t="shared" si="1"/>
        <v>-1</v>
      </c>
      <c r="G51" s="21"/>
      <c r="H51" s="85">
        <v>6607</v>
      </c>
      <c r="I51" s="83">
        <v>6444</v>
      </c>
      <c r="J51" s="77">
        <f t="shared" si="2"/>
        <v>-1</v>
      </c>
      <c r="K51" s="78">
        <f t="shared" si="3"/>
        <v>-1</v>
      </c>
    </row>
    <row r="52" spans="1:11" x14ac:dyDescent="0.2">
      <c r="A52" s="8"/>
      <c r="B52" s="19"/>
      <c r="C52" s="121"/>
      <c r="D52" s="149"/>
      <c r="E52" s="124"/>
      <c r="F52" s="78"/>
      <c r="G52" s="21"/>
      <c r="H52" s="85"/>
      <c r="I52" s="83"/>
      <c r="J52" s="77"/>
      <c r="K52" s="78"/>
    </row>
    <row r="53" spans="1:11" x14ac:dyDescent="0.2">
      <c r="A53" s="8" t="s">
        <v>43</v>
      </c>
      <c r="B53" s="19">
        <f>SUM(B54:B60)</f>
        <v>0</v>
      </c>
      <c r="C53" s="121">
        <f>SUM(C54:C60)</f>
        <v>61419</v>
      </c>
      <c r="D53" s="149">
        <f>SUM(D54:D60)</f>
        <v>63177</v>
      </c>
      <c r="E53" s="124">
        <f t="shared" si="0"/>
        <v>-1</v>
      </c>
      <c r="F53" s="78">
        <f t="shared" si="1"/>
        <v>-1</v>
      </c>
      <c r="G53" s="21"/>
      <c r="H53" s="85">
        <v>476410</v>
      </c>
      <c r="I53" s="83">
        <v>563837</v>
      </c>
      <c r="J53" s="77">
        <f t="shared" si="2"/>
        <v>-1</v>
      </c>
      <c r="K53" s="78">
        <f t="shared" si="3"/>
        <v>-1</v>
      </c>
    </row>
    <row r="54" spans="1:11" x14ac:dyDescent="0.2">
      <c r="A54" s="8" t="s">
        <v>44</v>
      </c>
      <c r="B54" s="19"/>
      <c r="C54" s="121">
        <v>36948</v>
      </c>
      <c r="D54" s="149">
        <v>44770</v>
      </c>
      <c r="E54" s="124">
        <f t="shared" si="0"/>
        <v>-1</v>
      </c>
      <c r="F54" s="78">
        <f t="shared" si="1"/>
        <v>-1</v>
      </c>
      <c r="G54" s="21"/>
      <c r="H54" s="85">
        <v>328600</v>
      </c>
      <c r="I54" s="83">
        <v>429512</v>
      </c>
      <c r="J54" s="77">
        <f t="shared" si="2"/>
        <v>-1</v>
      </c>
      <c r="K54" s="78">
        <f t="shared" si="3"/>
        <v>-1</v>
      </c>
    </row>
    <row r="55" spans="1:11" x14ac:dyDescent="0.2">
      <c r="A55" s="8" t="s">
        <v>45</v>
      </c>
      <c r="B55" s="19"/>
      <c r="C55" s="121">
        <v>17994</v>
      </c>
      <c r="D55" s="149">
        <v>14188</v>
      </c>
      <c r="E55" s="124">
        <f t="shared" si="0"/>
        <v>-1</v>
      </c>
      <c r="F55" s="78">
        <f t="shared" si="1"/>
        <v>-1</v>
      </c>
      <c r="G55" s="21"/>
      <c r="H55" s="85">
        <v>101803</v>
      </c>
      <c r="I55" s="83">
        <v>98805</v>
      </c>
      <c r="J55" s="77">
        <f t="shared" si="2"/>
        <v>-1</v>
      </c>
      <c r="K55" s="78">
        <f t="shared" si="3"/>
        <v>-1</v>
      </c>
    </row>
    <row r="56" spans="1:11" x14ac:dyDescent="0.2">
      <c r="A56" s="8" t="s">
        <v>46</v>
      </c>
      <c r="B56" s="19"/>
      <c r="C56" s="121">
        <v>3345</v>
      </c>
      <c r="D56" s="149">
        <v>2466</v>
      </c>
      <c r="E56" s="124">
        <f t="shared" si="0"/>
        <v>-1</v>
      </c>
      <c r="F56" s="78">
        <f t="shared" si="1"/>
        <v>-1</v>
      </c>
      <c r="G56" s="21"/>
      <c r="H56" s="85">
        <v>19176</v>
      </c>
      <c r="I56" s="83">
        <v>16986</v>
      </c>
      <c r="J56" s="77">
        <f t="shared" si="2"/>
        <v>-1</v>
      </c>
      <c r="K56" s="78">
        <f t="shared" si="3"/>
        <v>-1</v>
      </c>
    </row>
    <row r="57" spans="1:11" x14ac:dyDescent="0.2">
      <c r="A57" s="8" t="s">
        <v>47</v>
      </c>
      <c r="B57" s="19"/>
      <c r="C57" s="121">
        <v>909</v>
      </c>
      <c r="D57" s="149">
        <v>332</v>
      </c>
      <c r="E57" s="124">
        <f t="shared" si="0"/>
        <v>-1</v>
      </c>
      <c r="F57" s="78">
        <f t="shared" si="1"/>
        <v>-1</v>
      </c>
      <c r="G57" s="21"/>
      <c r="H57" s="85">
        <v>6234</v>
      </c>
      <c r="I57" s="83">
        <v>2729</v>
      </c>
      <c r="J57" s="77">
        <f t="shared" si="2"/>
        <v>-1</v>
      </c>
      <c r="K57" s="78">
        <f t="shared" si="3"/>
        <v>-1</v>
      </c>
    </row>
    <row r="58" spans="1:11" x14ac:dyDescent="0.2">
      <c r="A58" s="8" t="s">
        <v>48</v>
      </c>
      <c r="B58" s="19"/>
      <c r="C58" s="121">
        <v>272</v>
      </c>
      <c r="D58" s="149">
        <v>411</v>
      </c>
      <c r="E58" s="124">
        <f t="shared" si="0"/>
        <v>-1</v>
      </c>
      <c r="F58" s="78">
        <f t="shared" si="1"/>
        <v>-1</v>
      </c>
      <c r="G58" s="21"/>
      <c r="H58" s="85">
        <v>2794</v>
      </c>
      <c r="I58" s="83">
        <v>3095</v>
      </c>
      <c r="J58" s="77">
        <f t="shared" si="2"/>
        <v>-1</v>
      </c>
      <c r="K58" s="78">
        <f t="shared" si="3"/>
        <v>-1</v>
      </c>
    </row>
    <row r="59" spans="1:11" x14ac:dyDescent="0.2">
      <c r="A59" s="8" t="s">
        <v>87</v>
      </c>
      <c r="B59" s="19"/>
      <c r="C59" s="121">
        <v>1797</v>
      </c>
      <c r="D59" s="149">
        <v>918</v>
      </c>
      <c r="E59" s="124">
        <f t="shared" si="0"/>
        <v>-1</v>
      </c>
      <c r="F59" s="78">
        <f t="shared" si="1"/>
        <v>-1</v>
      </c>
      <c r="G59" s="21"/>
      <c r="H59" s="85">
        <v>16101</v>
      </c>
      <c r="I59" s="83">
        <v>11202</v>
      </c>
      <c r="J59" s="77">
        <f t="shared" si="2"/>
        <v>-1</v>
      </c>
      <c r="K59" s="78">
        <f t="shared" si="3"/>
        <v>-1</v>
      </c>
    </row>
    <row r="60" spans="1:11" x14ac:dyDescent="0.2">
      <c r="A60" s="8" t="s">
        <v>49</v>
      </c>
      <c r="B60" s="19"/>
      <c r="C60" s="121">
        <v>154</v>
      </c>
      <c r="D60" s="149">
        <v>92</v>
      </c>
      <c r="E60" s="124">
        <f t="shared" si="0"/>
        <v>-1</v>
      </c>
      <c r="F60" s="78">
        <f t="shared" si="1"/>
        <v>-1</v>
      </c>
      <c r="G60" s="21"/>
      <c r="H60" s="85">
        <v>1702</v>
      </c>
      <c r="I60" s="83">
        <v>1508</v>
      </c>
      <c r="J60" s="77">
        <f t="shared" si="2"/>
        <v>-1</v>
      </c>
      <c r="K60" s="78">
        <f t="shared" si="3"/>
        <v>-1</v>
      </c>
    </row>
    <row r="61" spans="1:11" x14ac:dyDescent="0.2">
      <c r="A61" s="3"/>
      <c r="B61" s="19"/>
      <c r="C61" s="121"/>
      <c r="D61" s="149"/>
      <c r="E61" s="124"/>
      <c r="F61" s="78"/>
      <c r="G61" s="21"/>
      <c r="H61" s="85"/>
      <c r="I61" s="83"/>
      <c r="J61" s="77"/>
      <c r="K61" s="78"/>
    </row>
    <row r="62" spans="1:11" x14ac:dyDescent="0.2">
      <c r="A62" s="8" t="s">
        <v>50</v>
      </c>
      <c r="B62" s="19"/>
      <c r="C62" s="121">
        <v>889</v>
      </c>
      <c r="D62" s="149">
        <v>680</v>
      </c>
      <c r="E62" s="124">
        <f t="shared" si="0"/>
        <v>-1</v>
      </c>
      <c r="F62" s="78">
        <f t="shared" si="1"/>
        <v>-1</v>
      </c>
      <c r="G62" s="21"/>
      <c r="H62" s="85">
        <v>8035</v>
      </c>
      <c r="I62" s="83">
        <v>6762</v>
      </c>
      <c r="J62" s="77">
        <f t="shared" si="2"/>
        <v>-1</v>
      </c>
      <c r="K62" s="78">
        <f t="shared" si="3"/>
        <v>-1</v>
      </c>
    </row>
    <row r="63" spans="1:11" x14ac:dyDescent="0.2">
      <c r="A63" s="8" t="s">
        <v>51</v>
      </c>
      <c r="B63" s="19"/>
      <c r="C63" s="121">
        <v>208</v>
      </c>
      <c r="D63" s="149">
        <v>135</v>
      </c>
      <c r="E63" s="124">
        <f t="shared" si="0"/>
        <v>-1</v>
      </c>
      <c r="F63" s="78">
        <f t="shared" si="1"/>
        <v>-1</v>
      </c>
      <c r="G63" s="21"/>
      <c r="H63" s="85">
        <v>2114</v>
      </c>
      <c r="I63" s="83">
        <v>2739</v>
      </c>
      <c r="J63" s="77">
        <f t="shared" si="2"/>
        <v>-1</v>
      </c>
      <c r="K63" s="78">
        <f t="shared" si="3"/>
        <v>-1</v>
      </c>
    </row>
    <row r="64" spans="1:11" x14ac:dyDescent="0.2">
      <c r="A64" s="8" t="s">
        <v>52</v>
      </c>
      <c r="B64" s="19"/>
      <c r="C64" s="121">
        <v>587</v>
      </c>
      <c r="D64" s="149">
        <v>469</v>
      </c>
      <c r="E64" s="124">
        <f t="shared" si="0"/>
        <v>-1</v>
      </c>
      <c r="F64" s="78">
        <f t="shared" si="1"/>
        <v>-1</v>
      </c>
      <c r="G64" s="21"/>
      <c r="H64" s="85">
        <v>6757</v>
      </c>
      <c r="I64" s="83">
        <v>8371</v>
      </c>
      <c r="J64" s="77">
        <f t="shared" si="2"/>
        <v>-1</v>
      </c>
      <c r="K64" s="78">
        <f t="shared" si="3"/>
        <v>-1</v>
      </c>
    </row>
    <row r="65" spans="1:11" x14ac:dyDescent="0.2">
      <c r="A65" s="8" t="s">
        <v>53</v>
      </c>
      <c r="B65" s="19"/>
      <c r="C65" s="121">
        <v>545</v>
      </c>
      <c r="D65" s="149">
        <v>442</v>
      </c>
      <c r="E65" s="124">
        <f t="shared" si="0"/>
        <v>-1</v>
      </c>
      <c r="F65" s="78">
        <f t="shared" si="1"/>
        <v>-1</v>
      </c>
      <c r="G65" s="21"/>
      <c r="H65" s="85">
        <v>4106</v>
      </c>
      <c r="I65" s="83">
        <v>4072</v>
      </c>
      <c r="J65" s="77">
        <f t="shared" si="2"/>
        <v>-1</v>
      </c>
      <c r="K65" s="78">
        <f t="shared" si="3"/>
        <v>-1</v>
      </c>
    </row>
    <row r="66" spans="1:11" x14ac:dyDescent="0.2">
      <c r="A66" s="3"/>
      <c r="B66" s="19"/>
      <c r="C66" s="121"/>
      <c r="D66" s="149"/>
      <c r="E66" s="124"/>
      <c r="F66" s="78"/>
      <c r="G66" s="21"/>
      <c r="H66" s="85"/>
      <c r="I66" s="83"/>
      <c r="J66" s="77"/>
      <c r="K66" s="78"/>
    </row>
    <row r="67" spans="1:11" x14ac:dyDescent="0.2">
      <c r="A67" s="8" t="s">
        <v>54</v>
      </c>
      <c r="B67" s="19"/>
      <c r="C67" s="121">
        <v>5225</v>
      </c>
      <c r="D67" s="149">
        <v>5160</v>
      </c>
      <c r="E67" s="124">
        <f t="shared" si="0"/>
        <v>-1</v>
      </c>
      <c r="F67" s="78">
        <f t="shared" si="1"/>
        <v>-1</v>
      </c>
      <c r="G67" s="21"/>
      <c r="H67" s="85">
        <v>51964</v>
      </c>
      <c r="I67" s="83">
        <v>64124</v>
      </c>
      <c r="J67" s="77">
        <f t="shared" si="2"/>
        <v>-1</v>
      </c>
      <c r="K67" s="78">
        <f t="shared" si="3"/>
        <v>-1</v>
      </c>
    </row>
    <row r="68" spans="1:11" x14ac:dyDescent="0.2">
      <c r="A68" s="8" t="s">
        <v>55</v>
      </c>
      <c r="B68" s="19"/>
      <c r="C68" s="121">
        <v>1022</v>
      </c>
      <c r="D68" s="149">
        <v>901</v>
      </c>
      <c r="E68" s="124">
        <f t="shared" si="0"/>
        <v>-1</v>
      </c>
      <c r="F68" s="78">
        <f t="shared" si="1"/>
        <v>-1</v>
      </c>
      <c r="G68" s="21"/>
      <c r="H68" s="85">
        <v>11845</v>
      </c>
      <c r="I68" s="83">
        <v>12917</v>
      </c>
      <c r="J68" s="77">
        <f t="shared" si="2"/>
        <v>-1</v>
      </c>
      <c r="K68" s="78">
        <f t="shared" si="3"/>
        <v>-1</v>
      </c>
    </row>
    <row r="69" spans="1:11" x14ac:dyDescent="0.2">
      <c r="A69" s="8" t="s">
        <v>56</v>
      </c>
      <c r="B69" s="19"/>
      <c r="C69" s="121">
        <v>287</v>
      </c>
      <c r="D69" s="149">
        <v>305</v>
      </c>
      <c r="E69" s="124">
        <f t="shared" si="0"/>
        <v>-1</v>
      </c>
      <c r="F69" s="78">
        <f t="shared" si="1"/>
        <v>-1</v>
      </c>
      <c r="G69" s="21"/>
      <c r="H69" s="85">
        <v>2486</v>
      </c>
      <c r="I69" s="83">
        <v>3857</v>
      </c>
      <c r="J69" s="77">
        <f t="shared" si="2"/>
        <v>-1</v>
      </c>
      <c r="K69" s="78">
        <f t="shared" si="3"/>
        <v>-1</v>
      </c>
    </row>
    <row r="70" spans="1:11" x14ac:dyDescent="0.2">
      <c r="A70" s="8" t="s">
        <v>88</v>
      </c>
      <c r="B70" s="19"/>
      <c r="C70" s="121">
        <v>337</v>
      </c>
      <c r="D70" s="149">
        <v>365</v>
      </c>
      <c r="E70" s="124">
        <f t="shared" ref="E70:E96" si="4">B70/C70-1</f>
        <v>-1</v>
      </c>
      <c r="F70" s="78">
        <f t="shared" ref="F70:F96" si="5">B70/D70-1</f>
        <v>-1</v>
      </c>
      <c r="G70" s="21"/>
      <c r="H70" s="85">
        <v>4166</v>
      </c>
      <c r="I70" s="83">
        <v>4188</v>
      </c>
      <c r="J70" s="77">
        <f t="shared" ref="J70:J96" si="6">G70/H70-1</f>
        <v>-1</v>
      </c>
      <c r="K70" s="78">
        <f t="shared" ref="K70:K96" si="7">G70/I70-1</f>
        <v>-1</v>
      </c>
    </row>
    <row r="71" spans="1:11" x14ac:dyDescent="0.2">
      <c r="A71" s="8" t="s">
        <v>89</v>
      </c>
      <c r="B71" s="19"/>
      <c r="C71" s="121">
        <v>82</v>
      </c>
      <c r="D71" s="149">
        <v>67</v>
      </c>
      <c r="E71" s="124">
        <f t="shared" si="4"/>
        <v>-1</v>
      </c>
      <c r="F71" s="78">
        <f t="shared" si="5"/>
        <v>-1</v>
      </c>
      <c r="G71" s="21"/>
      <c r="H71" s="85">
        <v>1546</v>
      </c>
      <c r="I71" s="83">
        <v>2050</v>
      </c>
      <c r="J71" s="77">
        <f t="shared" si="6"/>
        <v>-1</v>
      </c>
      <c r="K71" s="78">
        <f t="shared" si="7"/>
        <v>-1</v>
      </c>
    </row>
    <row r="72" spans="1:11" x14ac:dyDescent="0.2">
      <c r="A72" s="8" t="s">
        <v>59</v>
      </c>
      <c r="B72" s="19"/>
      <c r="C72" s="121">
        <v>4415</v>
      </c>
      <c r="D72" s="149">
        <v>2956</v>
      </c>
      <c r="E72" s="124">
        <f t="shared" si="4"/>
        <v>-1</v>
      </c>
      <c r="F72" s="78">
        <f t="shared" si="5"/>
        <v>-1</v>
      </c>
      <c r="G72" s="21"/>
      <c r="H72" s="85">
        <v>31859</v>
      </c>
      <c r="I72" s="83">
        <v>34650</v>
      </c>
      <c r="J72" s="77">
        <f t="shared" si="6"/>
        <v>-1</v>
      </c>
      <c r="K72" s="78">
        <f t="shared" si="7"/>
        <v>-1</v>
      </c>
    </row>
    <row r="73" spans="1:11" x14ac:dyDescent="0.2">
      <c r="A73" s="8" t="s">
        <v>60</v>
      </c>
      <c r="B73" s="19"/>
      <c r="C73" s="121">
        <v>818</v>
      </c>
      <c r="D73" s="149">
        <v>612</v>
      </c>
      <c r="E73" s="124">
        <f t="shared" si="4"/>
        <v>-1</v>
      </c>
      <c r="F73" s="78">
        <f t="shared" si="5"/>
        <v>-1</v>
      </c>
      <c r="G73" s="21"/>
      <c r="H73" s="85">
        <v>6793</v>
      </c>
      <c r="I73" s="83">
        <v>6698</v>
      </c>
      <c r="J73" s="77">
        <f t="shared" si="6"/>
        <v>-1</v>
      </c>
      <c r="K73" s="78">
        <f t="shared" si="7"/>
        <v>-1</v>
      </c>
    </row>
    <row r="74" spans="1:11" x14ac:dyDescent="0.2">
      <c r="A74" s="8" t="s">
        <v>61</v>
      </c>
      <c r="B74" s="19"/>
      <c r="C74" s="121">
        <v>1454</v>
      </c>
      <c r="D74" s="149">
        <v>956</v>
      </c>
      <c r="E74" s="124">
        <f t="shared" si="4"/>
        <v>-1</v>
      </c>
      <c r="F74" s="78">
        <f t="shared" si="5"/>
        <v>-1</v>
      </c>
      <c r="G74" s="21"/>
      <c r="H74" s="85">
        <v>11040</v>
      </c>
      <c r="I74" s="83">
        <v>13645</v>
      </c>
      <c r="J74" s="77">
        <f t="shared" si="6"/>
        <v>-1</v>
      </c>
      <c r="K74" s="78">
        <f t="shared" si="7"/>
        <v>-1</v>
      </c>
    </row>
    <row r="75" spans="1:11" x14ac:dyDescent="0.2">
      <c r="A75" s="8" t="s">
        <v>62</v>
      </c>
      <c r="B75" s="19"/>
      <c r="C75" s="121">
        <v>1026</v>
      </c>
      <c r="D75" s="149">
        <v>627</v>
      </c>
      <c r="E75" s="124">
        <f t="shared" si="4"/>
        <v>-1</v>
      </c>
      <c r="F75" s="78">
        <f t="shared" si="5"/>
        <v>-1</v>
      </c>
      <c r="G75" s="21"/>
      <c r="H75" s="85">
        <v>6711</v>
      </c>
      <c r="I75" s="83">
        <v>8535</v>
      </c>
      <c r="J75" s="77">
        <f t="shared" si="6"/>
        <v>-1</v>
      </c>
      <c r="K75" s="78">
        <f t="shared" si="7"/>
        <v>-1</v>
      </c>
    </row>
    <row r="76" spans="1:11" x14ac:dyDescent="0.2">
      <c r="A76" s="8" t="s">
        <v>63</v>
      </c>
      <c r="B76" s="19"/>
      <c r="C76" s="121">
        <v>1374</v>
      </c>
      <c r="D76" s="149">
        <v>1112</v>
      </c>
      <c r="E76" s="124">
        <f t="shared" si="4"/>
        <v>-1</v>
      </c>
      <c r="F76" s="78">
        <f t="shared" si="5"/>
        <v>-1</v>
      </c>
      <c r="G76" s="21"/>
      <c r="H76" s="85">
        <v>12747</v>
      </c>
      <c r="I76" s="83">
        <v>14030</v>
      </c>
      <c r="J76" s="77">
        <f t="shared" si="6"/>
        <v>-1</v>
      </c>
      <c r="K76" s="78">
        <f t="shared" si="7"/>
        <v>-1</v>
      </c>
    </row>
    <row r="77" spans="1:11" x14ac:dyDescent="0.2">
      <c r="A77" s="8" t="s">
        <v>64</v>
      </c>
      <c r="B77" s="19"/>
      <c r="C77" s="121">
        <f>310+138</f>
        <v>448</v>
      </c>
      <c r="D77" s="149">
        <f>166+80</f>
        <v>246</v>
      </c>
      <c r="E77" s="124">
        <f t="shared" si="4"/>
        <v>-1</v>
      </c>
      <c r="F77" s="78">
        <f t="shared" si="5"/>
        <v>-1</v>
      </c>
      <c r="G77" s="21"/>
      <c r="H77" s="85">
        <v>3514</v>
      </c>
      <c r="I77" s="83">
        <v>3919</v>
      </c>
      <c r="J77" s="77">
        <f t="shared" si="6"/>
        <v>-1</v>
      </c>
      <c r="K77" s="78">
        <f t="shared" si="7"/>
        <v>-1</v>
      </c>
    </row>
    <row r="78" spans="1:11" x14ac:dyDescent="0.2">
      <c r="A78" s="8"/>
      <c r="B78" s="19"/>
      <c r="C78" s="121"/>
      <c r="D78" s="149"/>
      <c r="E78" s="124"/>
      <c r="F78" s="78"/>
      <c r="G78" s="21"/>
      <c r="H78" s="85"/>
      <c r="I78" s="83"/>
      <c r="J78" s="77"/>
      <c r="K78" s="78"/>
    </row>
    <row r="79" spans="1:11" x14ac:dyDescent="0.2">
      <c r="A79" s="8" t="s">
        <v>65</v>
      </c>
      <c r="B79" s="19">
        <f>SUM(B80:B83)</f>
        <v>0</v>
      </c>
      <c r="C79" s="121">
        <f>SUM(C80:C83)</f>
        <v>63737</v>
      </c>
      <c r="D79" s="149">
        <f>SUM(D80:D83)</f>
        <v>49581</v>
      </c>
      <c r="E79" s="124">
        <f t="shared" si="4"/>
        <v>-1</v>
      </c>
      <c r="F79" s="78">
        <f t="shared" si="5"/>
        <v>-1</v>
      </c>
      <c r="G79" s="21"/>
      <c r="H79" s="85">
        <v>630399</v>
      </c>
      <c r="I79" s="83">
        <v>619626</v>
      </c>
      <c r="J79" s="77">
        <f t="shared" si="6"/>
        <v>-1</v>
      </c>
      <c r="K79" s="78">
        <f t="shared" si="7"/>
        <v>-1</v>
      </c>
    </row>
    <row r="80" spans="1:11" x14ac:dyDescent="0.2">
      <c r="A80" s="8" t="s">
        <v>66</v>
      </c>
      <c r="B80" s="19"/>
      <c r="C80" s="121">
        <v>47626</v>
      </c>
      <c r="D80" s="149">
        <v>35210</v>
      </c>
      <c r="E80" s="124">
        <f t="shared" si="4"/>
        <v>-1</v>
      </c>
      <c r="F80" s="78">
        <f t="shared" si="5"/>
        <v>-1</v>
      </c>
      <c r="G80" s="21"/>
      <c r="H80" s="85">
        <v>483782</v>
      </c>
      <c r="I80" s="83">
        <v>471409</v>
      </c>
      <c r="J80" s="77">
        <f t="shared" si="6"/>
        <v>-1</v>
      </c>
      <c r="K80" s="78">
        <f t="shared" si="7"/>
        <v>-1</v>
      </c>
    </row>
    <row r="81" spans="1:11" x14ac:dyDescent="0.2">
      <c r="A81" s="8" t="s">
        <v>67</v>
      </c>
      <c r="B81" s="19"/>
      <c r="C81" s="121">
        <v>5006</v>
      </c>
      <c r="D81" s="149">
        <v>3609</v>
      </c>
      <c r="E81" s="124">
        <f t="shared" si="4"/>
        <v>-1</v>
      </c>
      <c r="F81" s="78">
        <f t="shared" si="5"/>
        <v>-1</v>
      </c>
      <c r="G81" s="21"/>
      <c r="H81" s="85">
        <v>49909</v>
      </c>
      <c r="I81" s="83">
        <v>48524</v>
      </c>
      <c r="J81" s="77">
        <f t="shared" si="6"/>
        <v>-1</v>
      </c>
      <c r="K81" s="78">
        <f t="shared" si="7"/>
        <v>-1</v>
      </c>
    </row>
    <row r="82" spans="1:11" x14ac:dyDescent="0.2">
      <c r="A82" s="8" t="s">
        <v>68</v>
      </c>
      <c r="B82" s="19"/>
      <c r="C82" s="121">
        <v>2055</v>
      </c>
      <c r="D82" s="149">
        <v>1816</v>
      </c>
      <c r="E82" s="124">
        <f t="shared" si="4"/>
        <v>-1</v>
      </c>
      <c r="F82" s="78">
        <f t="shared" si="5"/>
        <v>-1</v>
      </c>
      <c r="G82" s="21"/>
      <c r="H82" s="85">
        <v>16877</v>
      </c>
      <c r="I82" s="83">
        <v>16203</v>
      </c>
      <c r="J82" s="77">
        <f t="shared" si="6"/>
        <v>-1</v>
      </c>
      <c r="K82" s="78">
        <f t="shared" si="7"/>
        <v>-1</v>
      </c>
    </row>
    <row r="83" spans="1:11" x14ac:dyDescent="0.2">
      <c r="A83" s="8" t="s">
        <v>69</v>
      </c>
      <c r="B83" s="19"/>
      <c r="C83" s="121">
        <f>912+8138</f>
        <v>9050</v>
      </c>
      <c r="D83" s="149">
        <v>8946</v>
      </c>
      <c r="E83" s="124">
        <f t="shared" si="4"/>
        <v>-1</v>
      </c>
      <c r="F83" s="78">
        <f t="shared" si="5"/>
        <v>-1</v>
      </c>
      <c r="G83" s="21"/>
      <c r="H83" s="85">
        <v>79831</v>
      </c>
      <c r="I83" s="83">
        <v>83490</v>
      </c>
      <c r="J83" s="77">
        <f t="shared" si="6"/>
        <v>-1</v>
      </c>
      <c r="K83" s="78">
        <f t="shared" si="7"/>
        <v>-1</v>
      </c>
    </row>
    <row r="84" spans="1:11" x14ac:dyDescent="0.2">
      <c r="A84" s="8" t="s">
        <v>70</v>
      </c>
      <c r="B84" s="19"/>
      <c r="C84" s="121">
        <v>322</v>
      </c>
      <c r="D84" s="149">
        <v>220</v>
      </c>
      <c r="E84" s="124">
        <f t="shared" si="4"/>
        <v>-1</v>
      </c>
      <c r="F84" s="78">
        <f t="shared" si="5"/>
        <v>-1</v>
      </c>
      <c r="G84" s="21"/>
      <c r="H84" s="85">
        <v>2711</v>
      </c>
      <c r="I84" s="83">
        <v>2531</v>
      </c>
      <c r="J84" s="77">
        <f t="shared" si="6"/>
        <v>-1</v>
      </c>
      <c r="K84" s="78">
        <f t="shared" si="7"/>
        <v>-1</v>
      </c>
    </row>
    <row r="85" spans="1:11" x14ac:dyDescent="0.2">
      <c r="A85" s="8" t="s">
        <v>71</v>
      </c>
      <c r="B85" s="19"/>
      <c r="C85" s="121">
        <v>1905</v>
      </c>
      <c r="D85" s="149">
        <v>1166</v>
      </c>
      <c r="E85" s="124">
        <f t="shared" si="4"/>
        <v>-1</v>
      </c>
      <c r="F85" s="78">
        <f t="shared" si="5"/>
        <v>-1</v>
      </c>
      <c r="G85" s="21"/>
      <c r="H85" s="85">
        <v>19401</v>
      </c>
      <c r="I85" s="83">
        <v>19007</v>
      </c>
      <c r="J85" s="77">
        <f t="shared" si="6"/>
        <v>-1</v>
      </c>
      <c r="K85" s="78">
        <f t="shared" si="7"/>
        <v>-1</v>
      </c>
    </row>
    <row r="86" spans="1:11" x14ac:dyDescent="0.2">
      <c r="A86" s="8" t="s">
        <v>72</v>
      </c>
      <c r="B86" s="19"/>
      <c r="C86" s="121">
        <v>3794</v>
      </c>
      <c r="D86" s="149">
        <v>4816</v>
      </c>
      <c r="E86" s="124">
        <f t="shared" si="4"/>
        <v>-1</v>
      </c>
      <c r="F86" s="78">
        <f t="shared" si="5"/>
        <v>-1</v>
      </c>
      <c r="G86" s="21"/>
      <c r="H86" s="85">
        <v>32947</v>
      </c>
      <c r="I86" s="83">
        <v>36119</v>
      </c>
      <c r="J86" s="77">
        <f t="shared" si="6"/>
        <v>-1</v>
      </c>
      <c r="K86" s="78">
        <f t="shared" si="7"/>
        <v>-1</v>
      </c>
    </row>
    <row r="87" spans="1:11" x14ac:dyDescent="0.2">
      <c r="A87" s="8" t="s">
        <v>73</v>
      </c>
      <c r="B87" s="19"/>
      <c r="C87" s="121">
        <v>428</v>
      </c>
      <c r="D87" s="149">
        <v>672</v>
      </c>
      <c r="E87" s="124">
        <f t="shared" si="4"/>
        <v>-1</v>
      </c>
      <c r="F87" s="78">
        <f t="shared" si="5"/>
        <v>-1</v>
      </c>
      <c r="G87" s="21"/>
      <c r="H87" s="85">
        <v>4388</v>
      </c>
      <c r="I87" s="83">
        <v>4755</v>
      </c>
      <c r="J87" s="77">
        <f t="shared" si="6"/>
        <v>-1</v>
      </c>
      <c r="K87" s="78">
        <f t="shared" si="7"/>
        <v>-1</v>
      </c>
    </row>
    <row r="88" spans="1:11" x14ac:dyDescent="0.2">
      <c r="A88" s="8" t="s">
        <v>74</v>
      </c>
      <c r="B88" s="19"/>
      <c r="C88" s="121">
        <v>644</v>
      </c>
      <c r="D88" s="149">
        <v>650</v>
      </c>
      <c r="E88" s="124">
        <f t="shared" si="4"/>
        <v>-1</v>
      </c>
      <c r="F88" s="78">
        <f t="shared" si="5"/>
        <v>-1</v>
      </c>
      <c r="G88" s="21"/>
      <c r="H88" s="85">
        <v>6103</v>
      </c>
      <c r="I88" s="83">
        <v>6680</v>
      </c>
      <c r="J88" s="77">
        <f t="shared" si="6"/>
        <v>-1</v>
      </c>
      <c r="K88" s="78">
        <f t="shared" si="7"/>
        <v>-1</v>
      </c>
    </row>
    <row r="89" spans="1:11" x14ac:dyDescent="0.2">
      <c r="A89" s="8" t="s">
        <v>75</v>
      </c>
      <c r="B89" s="19"/>
      <c r="C89" s="121">
        <v>79</v>
      </c>
      <c r="D89" s="149">
        <v>102</v>
      </c>
      <c r="E89" s="124">
        <f t="shared" si="4"/>
        <v>-1</v>
      </c>
      <c r="F89" s="78">
        <f t="shared" si="5"/>
        <v>-1</v>
      </c>
      <c r="G89" s="21"/>
      <c r="H89" s="85">
        <v>1048</v>
      </c>
      <c r="I89" s="83">
        <v>1586</v>
      </c>
      <c r="J89" s="77">
        <f t="shared" si="6"/>
        <v>-1</v>
      </c>
      <c r="K89" s="78">
        <f t="shared" si="7"/>
        <v>-1</v>
      </c>
    </row>
    <row r="90" spans="1:11" x14ac:dyDescent="0.2">
      <c r="A90" s="8"/>
      <c r="B90" s="19"/>
      <c r="C90" s="121"/>
      <c r="D90" s="149"/>
      <c r="E90" s="124"/>
      <c r="F90" s="78"/>
      <c r="G90" s="21"/>
      <c r="H90" s="85"/>
      <c r="I90" s="83"/>
      <c r="J90" s="77"/>
      <c r="K90" s="78"/>
    </row>
    <row r="91" spans="1:11" x14ac:dyDescent="0.2">
      <c r="A91" s="8" t="s">
        <v>76</v>
      </c>
      <c r="B91" s="19">
        <f>SUM(B92:B94)</f>
        <v>0</v>
      </c>
      <c r="C91" s="121">
        <f>SUM(C92:C94)</f>
        <v>4117</v>
      </c>
      <c r="D91" s="149">
        <f>SUM(D92:D94)</f>
        <v>3158</v>
      </c>
      <c r="E91" s="124">
        <f t="shared" si="4"/>
        <v>-1</v>
      </c>
      <c r="F91" s="78">
        <f t="shared" si="5"/>
        <v>-1</v>
      </c>
      <c r="G91" s="21"/>
      <c r="H91" s="85">
        <v>28000</v>
      </c>
      <c r="I91" s="83">
        <v>28813</v>
      </c>
      <c r="J91" s="77">
        <f t="shared" si="6"/>
        <v>-1</v>
      </c>
      <c r="K91" s="78">
        <f t="shared" si="7"/>
        <v>-1</v>
      </c>
    </row>
    <row r="92" spans="1:11" x14ac:dyDescent="0.2">
      <c r="A92" s="8" t="s">
        <v>77</v>
      </c>
      <c r="B92" s="19"/>
      <c r="C92" s="121">
        <v>3485</v>
      </c>
      <c r="D92" s="149">
        <v>2731</v>
      </c>
      <c r="E92" s="124">
        <f t="shared" si="4"/>
        <v>-1</v>
      </c>
      <c r="F92" s="78">
        <f t="shared" si="5"/>
        <v>-1</v>
      </c>
      <c r="G92" s="21"/>
      <c r="H92" s="85">
        <v>23998</v>
      </c>
      <c r="I92" s="83">
        <v>25131</v>
      </c>
      <c r="J92" s="77">
        <f t="shared" si="6"/>
        <v>-1</v>
      </c>
      <c r="K92" s="78">
        <f t="shared" si="7"/>
        <v>-1</v>
      </c>
    </row>
    <row r="93" spans="1:11" x14ac:dyDescent="0.2">
      <c r="A93" s="8" t="s">
        <v>78</v>
      </c>
      <c r="B93" s="19"/>
      <c r="C93" s="121">
        <v>472</v>
      </c>
      <c r="D93" s="149">
        <v>380</v>
      </c>
      <c r="E93" s="124">
        <f t="shared" si="4"/>
        <v>-1</v>
      </c>
      <c r="F93" s="78">
        <f t="shared" si="5"/>
        <v>-1</v>
      </c>
      <c r="G93" s="21"/>
      <c r="H93" s="85">
        <v>2855</v>
      </c>
      <c r="I93" s="83">
        <v>3031</v>
      </c>
      <c r="J93" s="77">
        <f t="shared" si="6"/>
        <v>-1</v>
      </c>
      <c r="K93" s="78">
        <f t="shared" si="7"/>
        <v>-1</v>
      </c>
    </row>
    <row r="94" spans="1:11" x14ac:dyDescent="0.2">
      <c r="A94" s="8" t="s">
        <v>19</v>
      </c>
      <c r="B94" s="19"/>
      <c r="C94" s="121">
        <v>160</v>
      </c>
      <c r="D94" s="149">
        <v>47</v>
      </c>
      <c r="E94" s="124">
        <f t="shared" si="4"/>
        <v>-1</v>
      </c>
      <c r="F94" s="78">
        <f t="shared" si="5"/>
        <v>-1</v>
      </c>
      <c r="G94" s="21"/>
      <c r="H94" s="85">
        <v>1147</v>
      </c>
      <c r="I94" s="83">
        <v>651</v>
      </c>
      <c r="J94" s="77">
        <f t="shared" si="6"/>
        <v>-1</v>
      </c>
      <c r="K94" s="78">
        <f t="shared" si="7"/>
        <v>-1</v>
      </c>
    </row>
    <row r="95" spans="1:11" x14ac:dyDescent="0.2">
      <c r="A95" s="8"/>
      <c r="B95" s="19"/>
      <c r="C95" s="121"/>
      <c r="D95" s="149"/>
      <c r="E95" s="124"/>
      <c r="F95" s="78"/>
      <c r="G95" s="21"/>
      <c r="H95" s="85"/>
      <c r="I95" s="83"/>
      <c r="J95" s="77"/>
      <c r="K95" s="78"/>
    </row>
    <row r="96" spans="1:11" ht="13.5" thickBot="1" x14ac:dyDescent="0.25">
      <c r="A96" s="11" t="s">
        <v>79</v>
      </c>
      <c r="B96" s="20"/>
      <c r="C96" s="122">
        <v>743</v>
      </c>
      <c r="D96" s="150">
        <v>668</v>
      </c>
      <c r="E96" s="125">
        <f t="shared" si="4"/>
        <v>-1</v>
      </c>
      <c r="F96" s="80">
        <f t="shared" si="5"/>
        <v>-1</v>
      </c>
      <c r="G96" s="22"/>
      <c r="H96" s="86">
        <v>8564</v>
      </c>
      <c r="I96" s="88">
        <v>8358</v>
      </c>
      <c r="J96" s="79">
        <f t="shared" si="6"/>
        <v>-1</v>
      </c>
      <c r="K96" s="80">
        <f t="shared" si="7"/>
        <v>-1</v>
      </c>
    </row>
  </sheetData>
  <mergeCells count="4">
    <mergeCell ref="B3:D3"/>
    <mergeCell ref="E3:F3"/>
    <mergeCell ref="G3:I3"/>
    <mergeCell ref="J3:K3"/>
  </mergeCells>
  <conditionalFormatting sqref="E5:F96">
    <cfRule type="cellIs" dxfId="31" priority="5" operator="lessThan">
      <formula>0</formula>
    </cfRule>
    <cfRule type="cellIs" dxfId="30" priority="6" operator="greaterThan">
      <formula>0</formula>
    </cfRule>
    <cfRule type="cellIs" dxfId="29" priority="7" operator="greaterThan">
      <formula>0</formula>
    </cfRule>
    <cfRule type="cellIs" dxfId="28" priority="8" operator="lessThan">
      <formula>0</formula>
    </cfRule>
  </conditionalFormatting>
  <conditionalFormatting sqref="J5:K96">
    <cfRule type="cellIs" dxfId="27" priority="1" operator="lessThan">
      <formula>0</formula>
    </cfRule>
    <cfRule type="cellIs" dxfId="26" priority="2" operator="greaterThan">
      <formula>0</formula>
    </cfRule>
    <cfRule type="cellIs" dxfId="25" priority="3" operator="greaterThan">
      <formula>0</formula>
    </cfRule>
    <cfRule type="cellIs" dxfId="24" priority="4" operator="lessThan">
      <formula>0</formula>
    </cfRule>
  </conditionalFormatting>
  <pageMargins left="0.7" right="0.7" top="0.75" bottom="0.75" header="0.3" footer="0.3"/>
  <pageSetup paperSize="9" scale="87" orientation="portrait" r:id="rId1"/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EF68E751F64FB45B23707D9B1746664" ma:contentTypeVersion="1" ma:contentTypeDescription="צור מסמך חדש." ma:contentTypeScope="" ma:versionID="8cd6d2b91b3e57e54e5cc23aea2106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55b43fd9ea51f8dcadbe990db71354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B2BF9-FB95-4933-8AD1-6F2890C54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E36F09-4D77-45DE-BB84-F5ACBEE089D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E71E97-CCAD-48E4-992D-3687D5EC2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ינואר</vt:lpstr>
      <vt:lpstr>פברואר</vt:lpstr>
      <vt:lpstr>מרץ</vt:lpstr>
      <vt:lpstr>אפריל</vt:lpstr>
      <vt:lpstr>מאי</vt:lpstr>
      <vt:lpstr>יוני</vt:lpstr>
      <vt:lpstr>יולי</vt:lpstr>
      <vt:lpstr>אוגוסט</vt:lpstr>
      <vt:lpstr>ספטמבר</vt:lpstr>
      <vt:lpstr>אוקטובר</vt:lpstr>
      <vt:lpstr>נובמבר</vt:lpstr>
      <vt:lpstr>דצמבר</vt:lpstr>
      <vt:lpstr>ינואר!Print_Area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צארום יעל</dc:creator>
  <cp:lastModifiedBy>rina portnoy</cp:lastModifiedBy>
  <dcterms:created xsi:type="dcterms:W3CDTF">2016-01-27T06:04:04Z</dcterms:created>
  <dcterms:modified xsi:type="dcterms:W3CDTF">2016-05-01T08:54:34Z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0x0101002EF68E751F64FB45B23707D9B1746664</vt:lpwstr>
  </property>
  <property fmtid="{D5CDD505-2E9C-101B-9397-08002B2CF9AE}" pid="3" name="Order">
    <vt:r8>23000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